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9720" windowHeight="7320" activeTab="0"/>
  </bookViews>
  <sheets>
    <sheet name="BS" sheetId="1" r:id="rId1"/>
    <sheet name="P&amp;L" sheetId="2" r:id="rId2"/>
    <sheet name="Cashflow" sheetId="3" r:id="rId3"/>
    <sheet name="Statement on equity changes" sheetId="4" r:id="rId4"/>
  </sheets>
  <definedNames>
    <definedName name="_xlnm.Print_Area" localSheetId="0">'BS'!$A$2:$J$63</definedName>
    <definedName name="_xlnm.Print_Area" localSheetId="2">'Cashflow'!$B$5:$G$56</definedName>
    <definedName name="_xlnm.Print_Area" localSheetId="1">'P&amp;L'!$C$2:$M$56</definedName>
    <definedName name="_xlnm.Print_Area" localSheetId="3">'Statement on equity changes'!$B$2:$L$43</definedName>
    <definedName name="_xlnm.Print_Titles" localSheetId="1">'P&amp;L'!$C:$D</definedName>
  </definedNames>
  <calcPr fullCalcOnLoad="1"/>
</workbook>
</file>

<file path=xl/sharedStrings.xml><?xml version="1.0" encoding="utf-8"?>
<sst xmlns="http://schemas.openxmlformats.org/spreadsheetml/2006/main" count="168" uniqueCount="128">
  <si>
    <t>\</t>
  </si>
  <si>
    <t xml:space="preserve"> </t>
  </si>
  <si>
    <t>CURRENT</t>
  </si>
  <si>
    <t>CORRESPONDING</t>
  </si>
  <si>
    <t>QUARTER</t>
  </si>
  <si>
    <t>YEAR TO DATE</t>
  </si>
  <si>
    <t>ENDED</t>
  </si>
  <si>
    <t>RM'000</t>
  </si>
  <si>
    <t>AUDITED</t>
  </si>
  <si>
    <t>AS AT END OF</t>
  </si>
  <si>
    <t>AS AT END</t>
  </si>
  <si>
    <t>CURRENT YEAR</t>
  </si>
  <si>
    <t>YEAR END</t>
  </si>
  <si>
    <t>31.12.05</t>
  </si>
  <si>
    <t>31/03/03</t>
  </si>
  <si>
    <t>RM' 000</t>
  </si>
  <si>
    <t>(RESTATED)</t>
  </si>
  <si>
    <t>ASSETS</t>
  </si>
  <si>
    <t>Non-current assets</t>
  </si>
  <si>
    <t>Property, plant and equipment</t>
  </si>
  <si>
    <t>Goodwill</t>
  </si>
  <si>
    <t>Current assets</t>
  </si>
  <si>
    <t>Inventories</t>
  </si>
  <si>
    <t>Trade receivables</t>
  </si>
  <si>
    <t>Other receivables, deposit &amp; prepayment</t>
  </si>
  <si>
    <t>Equity attributable to equity holders of the parent</t>
  </si>
  <si>
    <t>Share capital</t>
  </si>
  <si>
    <t>Share premium</t>
  </si>
  <si>
    <t>Revaluation reserve</t>
  </si>
  <si>
    <t>Retained profit</t>
  </si>
  <si>
    <t>Minority interest</t>
  </si>
  <si>
    <t>Total equity</t>
  </si>
  <si>
    <t>Long-term borrowings</t>
  </si>
  <si>
    <t>Hire purchase payables</t>
  </si>
  <si>
    <t>Current liabilities</t>
  </si>
  <si>
    <t>Trade &amp; other payables</t>
  </si>
  <si>
    <t>Short-term borrowings</t>
  </si>
  <si>
    <t>Current portion of long-term borrowings</t>
  </si>
  <si>
    <t>Hire purchase creditors</t>
  </si>
  <si>
    <t>Tax liabilities</t>
  </si>
  <si>
    <t>Total current liabilities</t>
  </si>
  <si>
    <t>Total liabilities</t>
  </si>
  <si>
    <t>LATEXX PARTNERS BERHAD</t>
  </si>
  <si>
    <t>Issue of Share</t>
  </si>
  <si>
    <t>Share Premium</t>
  </si>
  <si>
    <t>NET CHANGE IN CASH &amp; CASH EQUIVALENTS</t>
  </si>
  <si>
    <t>Issued</t>
  </si>
  <si>
    <t>Revaluation</t>
  </si>
  <si>
    <t>Translation</t>
  </si>
  <si>
    <t xml:space="preserve">Share </t>
  </si>
  <si>
    <t>Retained</t>
  </si>
  <si>
    <t>Total</t>
  </si>
  <si>
    <t>Capital</t>
  </si>
  <si>
    <t>Reserve</t>
  </si>
  <si>
    <t>Premium</t>
  </si>
  <si>
    <t>Profits</t>
  </si>
  <si>
    <t>Reversal of translation reserve arising from</t>
  </si>
  <si>
    <t xml:space="preserve">   discountinued consolidation of a subsidiary</t>
  </si>
  <si>
    <t>Change of accounting policy</t>
  </si>
  <si>
    <t>Prior year adjustment</t>
  </si>
  <si>
    <t xml:space="preserve">   - Amortisation of goodwill</t>
  </si>
  <si>
    <t>Bal restated as at 31 December 2004</t>
  </si>
  <si>
    <t>Net profit for the 12 months</t>
  </si>
  <si>
    <t>Gross Profits</t>
  </si>
  <si>
    <t>Administrative expenses</t>
  </si>
  <si>
    <t>Profit/(loss) before taxation</t>
  </si>
  <si>
    <t>Taxation</t>
  </si>
  <si>
    <t>Earnings per share attributable</t>
  </si>
  <si>
    <t>to equity holders of the parent:</t>
  </si>
  <si>
    <t>Revenue</t>
  </si>
  <si>
    <t>Profit for the period</t>
  </si>
  <si>
    <t>RESTATED</t>
  </si>
  <si>
    <t>(The condensed Consolidated Income Statements should be read in conjunction with the Audited Financial Statements for the year ended 31 December 2005 and the accompanying explanatory notes attached to the interim financial statements.)</t>
  </si>
  <si>
    <t>TOTAL EQUITY AND LIABILITIES</t>
  </si>
  <si>
    <t>TOTAL ASSETS</t>
  </si>
  <si>
    <t>EQUITY AND LIABILITIES</t>
  </si>
  <si>
    <t>Cash and bank balances</t>
  </si>
  <si>
    <t>Non-current liabilities</t>
  </si>
  <si>
    <t>Deferred tax liabilities</t>
  </si>
  <si>
    <t>(The condensed consolidated balance sheet should be read in conjunction with the audited financial statements for the year ended 31 December 2005 and the accompanying explanatory notes attached to the interim financial statements.)</t>
  </si>
  <si>
    <t>Other expenses</t>
  </si>
  <si>
    <t>Finance costs</t>
  </si>
  <si>
    <t>Other income</t>
  </si>
  <si>
    <t>Interest income</t>
  </si>
  <si>
    <t>Cost of sales</t>
  </si>
  <si>
    <t>Attributable to:</t>
  </si>
  <si>
    <t>Equity holders of the parent</t>
  </si>
  <si>
    <t>NOTES</t>
  </si>
  <si>
    <t>CASH &amp; CASH EQUIVALENTS AT BEGINNING OF FINANCIAL PERIOD</t>
  </si>
  <si>
    <t>CASH &amp; CASH EQUIVALENTS AT END OF FINANCIAL PERIOD</t>
  </si>
  <si>
    <t>(The Condensed Consolidated Balance Sheet should be read in conjunction with the Audited Financial Statements for the year ended 31 December 2005 and the accompanying explanatory notes attached to the interim financial statements.)</t>
  </si>
  <si>
    <t>At 1 January 2006</t>
  </si>
  <si>
    <t>At 31 December 2004</t>
  </si>
  <si>
    <t>At 31 December 2005</t>
  </si>
  <si>
    <t>Attributable to Equity Holders of the Parents</t>
  </si>
  <si>
    <t>Non-Distributable</t>
  </si>
  <si>
    <t>Minority</t>
  </si>
  <si>
    <t>Interest</t>
  </si>
  <si>
    <t>Equity</t>
  </si>
  <si>
    <t>Notes</t>
  </si>
  <si>
    <t>Selling &amp; marketing expenses</t>
  </si>
  <si>
    <t>(The Condensed Consolidated Statement of Changes in Equity should be read in conjunction with the Audited Financial Statements for the year ended                  31 December 2005 and the accompanying explanatory notes attached to the interim financial statements.)</t>
  </si>
  <si>
    <t>UNAUDITED CONDENSED CONSOLIDATED INCOME STATEMENTS</t>
  </si>
  <si>
    <t xml:space="preserve">UNAUDITED CONDENSED CONSOLIDATED CASH FLOW STATEMENT </t>
  </si>
  <si>
    <t>Unaudited Condensed Consolidated Statement of Changes in Equity</t>
  </si>
  <si>
    <t>Cash and cash equivalents at the end of the financial period comprise the following:</t>
  </si>
  <si>
    <t xml:space="preserve">As at </t>
  </si>
  <si>
    <t xml:space="preserve">Bank overdrafts </t>
  </si>
  <si>
    <t>NET CASH USED IN INVESTING ACTIVITIES</t>
  </si>
  <si>
    <t>NET CASH USED IN/FROM FINANCING ACTIVITIES</t>
  </si>
  <si>
    <t>NET CASH FLOWS FROM/USED IN OPERATING ACTIVITIES</t>
  </si>
  <si>
    <t>NET ASSETS PER SHARE (RM)</t>
  </si>
  <si>
    <t>Basic (sen)</t>
  </si>
  <si>
    <r>
      <t xml:space="preserve">LATEXX PARTNERS BERHAD </t>
    </r>
    <r>
      <rPr>
        <i/>
        <sz val="14"/>
        <rFont val="Arial"/>
        <family val="2"/>
      </rPr>
      <t>(86100-V)</t>
    </r>
  </si>
  <si>
    <r>
      <t xml:space="preserve">LATEXX PARTNERS BERHAD </t>
    </r>
    <r>
      <rPr>
        <b/>
        <i/>
        <sz val="12"/>
        <rFont val="Arial"/>
        <family val="2"/>
      </rPr>
      <t>(86100-V)</t>
    </r>
  </si>
  <si>
    <t>UNAUDITED CONDENSED CONSOLIDATED BALANCE SHEET AS AT 31.12.06</t>
  </si>
  <si>
    <t>FOR THE TWELVE-MONTH PERIOD ENDED 31 DECEMBER 2006</t>
  </si>
  <si>
    <t>For the Twelve-Month Period Ended 31 December 2006</t>
  </si>
  <si>
    <t>At 31 December 2006</t>
  </si>
  <si>
    <t>31/12/06</t>
  </si>
  <si>
    <t>31/12/05</t>
  </si>
  <si>
    <t>31.12.06</t>
  </si>
  <si>
    <t>31.12.2006</t>
  </si>
  <si>
    <t>31.12.2005</t>
  </si>
  <si>
    <t xml:space="preserve">  Share premium reduction</t>
  </si>
  <si>
    <t xml:space="preserve">  Par value reduction from RM1 to RM0.50 per share</t>
  </si>
  <si>
    <t>Balance restated due to the above reconstruction</t>
  </si>
  <si>
    <t>Capital Reconstruction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</si>
</sst>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_);_(* \(#,##0.000\);_(* &quot;-&quot;??_);_(@_)"/>
    <numFmt numFmtId="168" formatCode="_(* #,##0.0_);_(* \(#,##0.0\);_(* &quot;-&quot;?_);_(@_)"/>
  </numFmts>
  <fonts count="17">
    <font>
      <sz val="10"/>
      <name val="Arial"/>
      <family val="0"/>
    </font>
    <font>
      <b/>
      <sz val="10"/>
      <name val="Times New Roman"/>
      <family val="1"/>
    </font>
    <font>
      <sz val="8"/>
      <name val="Arial"/>
      <family val="2"/>
    </font>
    <font>
      <sz val="11"/>
      <name val="Arial"/>
      <family val="2"/>
    </font>
    <font>
      <b/>
      <i/>
      <sz val="20"/>
      <name val="Arial"/>
      <family val="2"/>
    </font>
    <font>
      <b/>
      <sz val="11"/>
      <name val="Arial"/>
      <family val="2"/>
    </font>
    <font>
      <b/>
      <sz val="10"/>
      <name val="Arial"/>
      <family val="2"/>
    </font>
    <font>
      <b/>
      <sz val="12"/>
      <name val="Times New Roman"/>
      <family val="1"/>
    </font>
    <font>
      <b/>
      <sz val="12"/>
      <name val="Arial"/>
      <family val="2"/>
    </font>
    <font>
      <b/>
      <sz val="8"/>
      <name val="Times New Roman"/>
      <family val="1"/>
    </font>
    <font>
      <b/>
      <sz val="8"/>
      <name val="Arial"/>
      <family val="2"/>
    </font>
    <font>
      <sz val="10"/>
      <name val="Times New Roman"/>
      <family val="1"/>
    </font>
    <font>
      <b/>
      <i/>
      <sz val="11"/>
      <name val="Arial"/>
      <family val="2"/>
    </font>
    <font>
      <b/>
      <sz val="14"/>
      <name val="Arial"/>
      <family val="2"/>
    </font>
    <font>
      <b/>
      <sz val="9"/>
      <name val="Arial"/>
      <family val="2"/>
    </font>
    <font>
      <i/>
      <sz val="14"/>
      <name val="Arial"/>
      <family val="2"/>
    </font>
    <font>
      <b/>
      <i/>
      <sz val="12"/>
      <name val="Arial"/>
      <family val="2"/>
    </font>
  </fonts>
  <fills count="2">
    <fill>
      <patternFill/>
    </fill>
    <fill>
      <patternFill patternType="gray125"/>
    </fill>
  </fills>
  <borders count="11">
    <border>
      <left/>
      <right/>
      <top/>
      <bottom/>
      <diagonal/>
    </border>
    <border>
      <left>
        <color indexed="63"/>
      </left>
      <right>
        <color indexed="63"/>
      </right>
      <top>
        <color indexed="63"/>
      </top>
      <bottom style="mediu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0" fontId="1" fillId="0" borderId="0" xfId="0" applyFont="1" applyAlignment="1">
      <alignment/>
    </xf>
    <xf numFmtId="164" fontId="1" fillId="0" borderId="0" xfId="15" applyNumberFormat="1" applyFont="1" applyAlignment="1">
      <alignment/>
    </xf>
    <xf numFmtId="0" fontId="1" fillId="0" borderId="0" xfId="0" applyFont="1" applyAlignment="1">
      <alignment horizontal="right"/>
    </xf>
    <xf numFmtId="0" fontId="2" fillId="0" borderId="0" xfId="0" applyFont="1" applyAlignment="1">
      <alignment/>
    </xf>
    <xf numFmtId="0" fontId="3" fillId="0" borderId="0" xfId="0" applyFont="1" applyAlignment="1">
      <alignment/>
    </xf>
    <xf numFmtId="0" fontId="0" fillId="0" borderId="0" xfId="0" applyFont="1" applyAlignment="1">
      <alignment/>
    </xf>
    <xf numFmtId="0" fontId="5" fillId="0" borderId="0" xfId="0" applyFont="1" applyAlignment="1">
      <alignment horizontal="center"/>
    </xf>
    <xf numFmtId="0" fontId="6" fillId="0" borderId="0" xfId="0" applyFont="1" applyAlignment="1">
      <alignment horizontal="center" vertical="center"/>
    </xf>
    <xf numFmtId="0" fontId="2" fillId="0" borderId="0" xfId="0" applyFont="1" applyAlignment="1">
      <alignment vertical="center"/>
    </xf>
    <xf numFmtId="0" fontId="0" fillId="0" borderId="0" xfId="0" applyFont="1" applyAlignment="1">
      <alignment/>
    </xf>
    <xf numFmtId="0" fontId="0" fillId="0" borderId="0" xfId="0" applyBorder="1" applyAlignment="1">
      <alignment/>
    </xf>
    <xf numFmtId="0" fontId="7"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left" vertical="center"/>
    </xf>
    <xf numFmtId="0" fontId="0" fillId="0" borderId="0" xfId="0" applyFont="1" applyAlignment="1">
      <alignment horizontal="center" vertical="center"/>
    </xf>
    <xf numFmtId="0" fontId="1" fillId="0" borderId="0" xfId="0" applyFont="1" applyBorder="1" applyAlignment="1">
      <alignment/>
    </xf>
    <xf numFmtId="0" fontId="9" fillId="0" borderId="0" xfId="0" applyFont="1" applyAlignment="1">
      <alignment/>
    </xf>
    <xf numFmtId="0" fontId="10" fillId="0" borderId="0" xfId="0" applyFont="1" applyAlignment="1">
      <alignment/>
    </xf>
    <xf numFmtId="164" fontId="10" fillId="0" borderId="0" xfId="15" applyNumberFormat="1" applyFont="1" applyAlignment="1">
      <alignment horizontal="right"/>
    </xf>
    <xf numFmtId="0" fontId="10" fillId="0" borderId="0" xfId="0" applyFont="1" applyAlignment="1">
      <alignment horizontal="right"/>
    </xf>
    <xf numFmtId="164" fontId="10" fillId="0" borderId="0" xfId="15" applyNumberFormat="1" applyFont="1" applyBorder="1" applyAlignment="1">
      <alignment horizontal="right"/>
    </xf>
    <xf numFmtId="0" fontId="9" fillId="0" borderId="0" xfId="0" applyFont="1" applyBorder="1" applyAlignment="1">
      <alignment/>
    </xf>
    <xf numFmtId="0" fontId="10" fillId="0" borderId="0" xfId="0" applyFont="1" applyBorder="1" applyAlignment="1">
      <alignment horizontal="right"/>
    </xf>
    <xf numFmtId="0" fontId="6" fillId="0" borderId="0" xfId="0" applyFont="1" applyAlignment="1">
      <alignment/>
    </xf>
    <xf numFmtId="164" fontId="10" fillId="0" borderId="0" xfId="15" applyNumberFormat="1" applyFont="1" applyAlignment="1" quotePrefix="1">
      <alignment horizontal="right"/>
    </xf>
    <xf numFmtId="164" fontId="10" fillId="0" borderId="0" xfId="15" applyNumberFormat="1" applyFont="1" applyBorder="1" applyAlignment="1" quotePrefix="1">
      <alignment horizontal="right"/>
    </xf>
    <xf numFmtId="14" fontId="10" fillId="0" borderId="0" xfId="0" applyNumberFormat="1" applyFont="1" applyBorder="1" applyAlignment="1">
      <alignment horizontal="right"/>
    </xf>
    <xf numFmtId="0" fontId="6" fillId="0" borderId="0" xfId="0" applyFont="1" applyAlignment="1">
      <alignment horizontal="right"/>
    </xf>
    <xf numFmtId="0" fontId="6" fillId="0" borderId="0" xfId="0" applyFont="1" applyBorder="1" applyAlignment="1">
      <alignment horizontal="right"/>
    </xf>
    <xf numFmtId="164" fontId="6" fillId="0" borderId="0" xfId="15" applyNumberFormat="1" applyFont="1" applyAlignment="1">
      <alignment horizontal="right"/>
    </xf>
    <xf numFmtId="164" fontId="6" fillId="0" borderId="0" xfId="15" applyNumberFormat="1" applyFont="1" applyBorder="1" applyAlignment="1">
      <alignment horizontal="right"/>
    </xf>
    <xf numFmtId="0" fontId="6" fillId="0" borderId="0" xfId="0" applyFont="1" applyBorder="1" applyAlignment="1">
      <alignment/>
    </xf>
    <xf numFmtId="164" fontId="6" fillId="0" borderId="0" xfId="15" applyNumberFormat="1" applyFont="1" applyAlignment="1">
      <alignment/>
    </xf>
    <xf numFmtId="164" fontId="6" fillId="0" borderId="0" xfId="15" applyNumberFormat="1" applyFont="1" applyBorder="1" applyAlignment="1">
      <alignment/>
    </xf>
    <xf numFmtId="164" fontId="6" fillId="0" borderId="0" xfId="0" applyNumberFormat="1" applyFont="1" applyBorder="1" applyAlignment="1">
      <alignment/>
    </xf>
    <xf numFmtId="164" fontId="1" fillId="0" borderId="0" xfId="0" applyNumberFormat="1" applyFont="1" applyBorder="1" applyAlignment="1">
      <alignment/>
    </xf>
    <xf numFmtId="165" fontId="6" fillId="0" borderId="0" xfId="0" applyNumberFormat="1" applyFont="1" applyBorder="1" applyAlignment="1">
      <alignment/>
    </xf>
    <xf numFmtId="43" fontId="6" fillId="0" borderId="0" xfId="15" applyFont="1" applyBorder="1" applyAlignment="1">
      <alignment/>
    </xf>
    <xf numFmtId="43" fontId="6" fillId="0" borderId="0" xfId="0" applyNumberFormat="1" applyFont="1" applyBorder="1" applyAlignment="1">
      <alignment/>
    </xf>
    <xf numFmtId="165" fontId="6" fillId="0" borderId="0" xfId="0" applyNumberFormat="1" applyFont="1" applyAlignment="1">
      <alignment/>
    </xf>
    <xf numFmtId="43" fontId="6" fillId="0" borderId="1" xfId="0" applyNumberFormat="1" applyFont="1" applyBorder="1" applyAlignment="1">
      <alignment/>
    </xf>
    <xf numFmtId="0" fontId="0" fillId="0" borderId="0" xfId="0" applyFont="1" applyAlignment="1">
      <alignment horizontal="justify" vertical="top" wrapText="1"/>
    </xf>
    <xf numFmtId="0" fontId="0" fillId="0" borderId="0" xfId="15" applyNumberFormat="1" applyFont="1" applyBorder="1" applyAlignment="1">
      <alignment/>
    </xf>
    <xf numFmtId="164" fontId="0" fillId="0" borderId="0" xfId="15" applyNumberFormat="1" applyFont="1" applyBorder="1" applyAlignment="1">
      <alignment/>
    </xf>
    <xf numFmtId="0" fontId="0" fillId="0" borderId="0" xfId="15" applyNumberFormat="1" applyFont="1" applyFill="1" applyBorder="1" applyAlignment="1">
      <alignment/>
    </xf>
    <xf numFmtId="164" fontId="0" fillId="0" borderId="0" xfId="15" applyNumberFormat="1" applyBorder="1" applyAlignment="1">
      <alignment/>
    </xf>
    <xf numFmtId="0" fontId="0" fillId="0" borderId="0" xfId="15" applyNumberFormat="1" applyFont="1" applyBorder="1" applyAlignment="1">
      <alignment/>
    </xf>
    <xf numFmtId="164" fontId="0" fillId="0" borderId="0" xfId="15" applyNumberFormat="1" applyFont="1" applyBorder="1" applyAlignment="1" applyProtection="1">
      <alignment/>
      <protection/>
    </xf>
    <xf numFmtId="0" fontId="11" fillId="0" borderId="0" xfId="0" applyFont="1" applyBorder="1" applyAlignment="1">
      <alignment/>
    </xf>
    <xf numFmtId="0" fontId="0" fillId="0" borderId="0" xfId="0" applyFont="1" applyBorder="1" applyAlignment="1">
      <alignment/>
    </xf>
    <xf numFmtId="164" fontId="0" fillId="0" borderId="0" xfId="15" applyNumberFormat="1" applyAlignment="1">
      <alignment/>
    </xf>
    <xf numFmtId="0" fontId="12" fillId="0" borderId="0" xfId="0" applyFont="1" applyBorder="1" applyAlignment="1">
      <alignment/>
    </xf>
    <xf numFmtId="0" fontId="2" fillId="0" borderId="0" xfId="0" applyFont="1" applyBorder="1" applyAlignment="1">
      <alignment/>
    </xf>
    <xf numFmtId="0" fontId="13" fillId="0" borderId="0" xfId="0" applyFont="1" applyAlignment="1">
      <alignment horizontal="center" vertical="center" wrapText="1"/>
    </xf>
    <xf numFmtId="0" fontId="8" fillId="0" borderId="0" xfId="0" applyFont="1" applyAlignment="1">
      <alignment horizontal="center" vertical="center"/>
    </xf>
    <xf numFmtId="0" fontId="6" fillId="0" borderId="0" xfId="0" applyFont="1" applyAlignment="1">
      <alignment horizontal="right" vertical="center"/>
    </xf>
    <xf numFmtId="0" fontId="8" fillId="0" borderId="0" xfId="0" applyFont="1" applyAlignment="1">
      <alignment horizontal="right" vertical="center"/>
    </xf>
    <xf numFmtId="0" fontId="6" fillId="0" borderId="0" xfId="0" applyFont="1" applyAlignment="1" quotePrefix="1">
      <alignment horizontal="right"/>
    </xf>
    <xf numFmtId="164" fontId="0" fillId="0" borderId="2" xfId="0" applyNumberFormat="1" applyBorder="1" applyAlignment="1">
      <alignment/>
    </xf>
    <xf numFmtId="164" fontId="0" fillId="0" borderId="3" xfId="15" applyNumberFormat="1" applyBorder="1" applyAlignment="1">
      <alignment/>
    </xf>
    <xf numFmtId="164" fontId="0" fillId="0" borderId="4" xfId="15" applyNumberFormat="1" applyBorder="1" applyAlignment="1">
      <alignment/>
    </xf>
    <xf numFmtId="164" fontId="0" fillId="0" borderId="2" xfId="15" applyNumberFormat="1" applyBorder="1" applyAlignment="1">
      <alignment/>
    </xf>
    <xf numFmtId="164" fontId="0" fillId="0" borderId="5" xfId="15" applyNumberFormat="1" applyBorder="1" applyAlignment="1">
      <alignment/>
    </xf>
    <xf numFmtId="164" fontId="0" fillId="0" borderId="6" xfId="15" applyNumberFormat="1" applyBorder="1" applyAlignment="1">
      <alignment/>
    </xf>
    <xf numFmtId="43" fontId="0" fillId="0" borderId="0" xfId="15" applyAlignment="1">
      <alignment/>
    </xf>
    <xf numFmtId="43" fontId="0" fillId="0" borderId="0" xfId="15" applyNumberFormat="1" applyAlignment="1">
      <alignment/>
    </xf>
    <xf numFmtId="0" fontId="0" fillId="0" borderId="0" xfId="0" applyAlignment="1">
      <alignment vertical="top" wrapText="1"/>
    </xf>
    <xf numFmtId="0" fontId="6" fillId="0" borderId="0" xfId="0" applyFont="1" applyBorder="1" applyAlignment="1">
      <alignment horizontal="center"/>
    </xf>
    <xf numFmtId="164" fontId="0" fillId="0" borderId="7" xfId="15" applyNumberFormat="1" applyBorder="1" applyAlignment="1">
      <alignment/>
    </xf>
    <xf numFmtId="43" fontId="0" fillId="0" borderId="0" xfId="0" applyNumberFormat="1" applyAlignment="1">
      <alignment/>
    </xf>
    <xf numFmtId="43" fontId="0" fillId="0" borderId="0" xfId="0" applyNumberFormat="1" applyBorder="1" applyAlignment="1">
      <alignment/>
    </xf>
    <xf numFmtId="164" fontId="0" fillId="0" borderId="0" xfId="15" applyNumberFormat="1" applyAlignment="1">
      <alignment horizontal="left" indent="1"/>
    </xf>
    <xf numFmtId="0" fontId="8" fillId="0" borderId="0" xfId="0" applyFont="1" applyAlignment="1">
      <alignment/>
    </xf>
    <xf numFmtId="164" fontId="0" fillId="0" borderId="5" xfId="15" applyNumberFormat="1" applyBorder="1" applyAlignment="1">
      <alignment horizontal="left" indent="1"/>
    </xf>
    <xf numFmtId="164" fontId="0" fillId="0" borderId="8" xfId="15" applyNumberFormat="1" applyBorder="1" applyAlignment="1">
      <alignment/>
    </xf>
    <xf numFmtId="164" fontId="0" fillId="0" borderId="0" xfId="15" applyNumberFormat="1" applyBorder="1" applyAlignment="1">
      <alignment horizontal="left" indent="1"/>
    </xf>
    <xf numFmtId="9" fontId="6" fillId="0" borderId="0" xfId="19" applyFont="1" applyBorder="1" applyAlignment="1">
      <alignment/>
    </xf>
    <xf numFmtId="164" fontId="6" fillId="0" borderId="9" xfId="0" applyNumberFormat="1" applyFont="1" applyBorder="1" applyAlignment="1">
      <alignment/>
    </xf>
    <xf numFmtId="164" fontId="6" fillId="0" borderId="9" xfId="15" applyNumberFormat="1" applyFont="1" applyBorder="1" applyAlignment="1">
      <alignment/>
    </xf>
    <xf numFmtId="164" fontId="6" fillId="0" borderId="8" xfId="15" applyNumberFormat="1" applyFont="1" applyBorder="1" applyAlignment="1">
      <alignment/>
    </xf>
    <xf numFmtId="0" fontId="0" fillId="0" borderId="0" xfId="0" applyFont="1" applyFill="1" applyBorder="1" applyAlignment="1">
      <alignment/>
    </xf>
    <xf numFmtId="0" fontId="0" fillId="0" borderId="0" xfId="0" applyFont="1" applyAlignment="1">
      <alignment vertical="top" wrapText="1"/>
    </xf>
    <xf numFmtId="164" fontId="6" fillId="0" borderId="10" xfId="15" applyNumberFormat="1" applyFont="1" applyBorder="1" applyAlignment="1">
      <alignment/>
    </xf>
    <xf numFmtId="164" fontId="6" fillId="0" borderId="2" xfId="15" applyNumberFormat="1" applyFont="1" applyBorder="1" applyAlignment="1">
      <alignment/>
    </xf>
    <xf numFmtId="164" fontId="6" fillId="0" borderId="5" xfId="15" applyNumberFormat="1" applyFont="1" applyBorder="1" applyAlignment="1">
      <alignment/>
    </xf>
    <xf numFmtId="0" fontId="6" fillId="0" borderId="0" xfId="0" applyFont="1" applyAlignment="1">
      <alignment vertical="top" wrapText="1"/>
    </xf>
    <xf numFmtId="164" fontId="0" fillId="0" borderId="0" xfId="15" applyNumberFormat="1" applyFont="1" applyAlignment="1">
      <alignment/>
    </xf>
    <xf numFmtId="164" fontId="0" fillId="0" borderId="0" xfId="0" applyNumberFormat="1" applyAlignment="1">
      <alignment/>
    </xf>
    <xf numFmtId="164" fontId="6" fillId="0" borderId="0" xfId="15" applyNumberFormat="1" applyFont="1" applyAlignment="1">
      <alignment/>
    </xf>
    <xf numFmtId="0" fontId="0" fillId="0" borderId="0" xfId="0" applyBorder="1" applyAlignment="1">
      <alignment horizontal="right"/>
    </xf>
    <xf numFmtId="16" fontId="6" fillId="0" borderId="0" xfId="0" applyNumberFormat="1" applyFont="1" applyAlignment="1">
      <alignment horizontal="right"/>
    </xf>
    <xf numFmtId="0" fontId="14" fillId="0" borderId="0" xfId="0" applyFont="1" applyAlignment="1">
      <alignment horizontal="right" vertical="center"/>
    </xf>
    <xf numFmtId="164" fontId="0" fillId="0" borderId="9" xfId="15" applyNumberFormat="1" applyBorder="1" applyAlignment="1">
      <alignment/>
    </xf>
    <xf numFmtId="164" fontId="0" fillId="0" borderId="0" xfId="15" applyNumberFormat="1" applyFont="1" applyAlignment="1">
      <alignment/>
    </xf>
    <xf numFmtId="43" fontId="6" fillId="0" borderId="0" xfId="15" applyNumberFormat="1" applyFont="1" applyAlignment="1">
      <alignment/>
    </xf>
    <xf numFmtId="0" fontId="4" fillId="0" borderId="0" xfId="0" applyFont="1" applyBorder="1" applyAlignment="1">
      <alignment vertical="center"/>
    </xf>
    <xf numFmtId="0" fontId="0" fillId="0" borderId="0" xfId="0" applyAlignment="1">
      <alignment horizontal="center"/>
    </xf>
    <xf numFmtId="0" fontId="6" fillId="0" borderId="0" xfId="0" applyFont="1" applyAlignment="1">
      <alignment horizontal="center"/>
    </xf>
    <xf numFmtId="0" fontId="1" fillId="0" borderId="0" xfId="0" applyFont="1" applyBorder="1" applyAlignment="1">
      <alignment horizontal="center"/>
    </xf>
    <xf numFmtId="14" fontId="1" fillId="0" borderId="0" xfId="0" applyNumberFormat="1" applyFont="1" applyBorder="1" applyAlignment="1">
      <alignment/>
    </xf>
    <xf numFmtId="9" fontId="1" fillId="0" borderId="0" xfId="19" applyFont="1" applyBorder="1" applyAlignment="1">
      <alignment/>
    </xf>
    <xf numFmtId="0" fontId="0" fillId="0" borderId="0" xfId="0" applyFont="1" applyBorder="1" applyAlignment="1">
      <alignment horizontal="justify" vertical="top" wrapText="1"/>
    </xf>
    <xf numFmtId="164" fontId="0" fillId="0" borderId="5" xfId="15" applyNumberFormat="1" applyFont="1" applyBorder="1" applyAlignment="1">
      <alignment/>
    </xf>
    <xf numFmtId="164" fontId="0" fillId="0" borderId="5" xfId="0" applyNumberFormat="1" applyBorder="1" applyAlignment="1">
      <alignment/>
    </xf>
    <xf numFmtId="0" fontId="5" fillId="0" borderId="0" xfId="0" applyFont="1" applyAlignment="1">
      <alignment horizontal="center" vertical="center" wrapText="1"/>
    </xf>
    <xf numFmtId="0" fontId="0" fillId="0" borderId="0" xfId="0" applyAlignment="1">
      <alignment vertical="top" wrapText="1"/>
    </xf>
    <xf numFmtId="0" fontId="4" fillId="0" borderId="0" xfId="0" applyFont="1" applyBorder="1" applyAlignment="1">
      <alignment horizontal="center" vertical="center"/>
    </xf>
    <xf numFmtId="0" fontId="5" fillId="0" borderId="0" xfId="0" applyFont="1" applyAlignment="1">
      <alignment horizontal="center"/>
    </xf>
    <xf numFmtId="0" fontId="6" fillId="0" borderId="0" xfId="0" applyFont="1" applyAlignment="1">
      <alignment horizontal="center" vertical="center"/>
    </xf>
    <xf numFmtId="0" fontId="0" fillId="0" borderId="0" xfId="0" applyFont="1" applyAlignment="1">
      <alignment horizontal="left" vertical="top" wrapText="1"/>
    </xf>
    <xf numFmtId="0" fontId="0" fillId="0" borderId="0" xfId="0" applyAlignment="1">
      <alignment horizontal="left" vertical="top" wrapText="1"/>
    </xf>
    <xf numFmtId="164" fontId="6" fillId="0" borderId="0" xfId="15" applyNumberFormat="1" applyFont="1" applyAlignment="1">
      <alignment horizontal="center"/>
    </xf>
    <xf numFmtId="0" fontId="6" fillId="0" borderId="0" xfId="0" applyFont="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0</xdr:rowOff>
    </xdr:from>
    <xdr:to>
      <xdr:col>6</xdr:col>
      <xdr:colOff>342900</xdr:colOff>
      <xdr:row>0</xdr:row>
      <xdr:rowOff>0</xdr:rowOff>
    </xdr:to>
    <xdr:pic>
      <xdr:nvPicPr>
        <xdr:cNvPr id="1" name="Picture 1"/>
        <xdr:cNvPicPr preferRelativeResize="1">
          <a:picLocks noChangeAspect="1"/>
        </xdr:cNvPicPr>
      </xdr:nvPicPr>
      <xdr:blipFill>
        <a:blip r:embed="rId1"/>
        <a:stretch>
          <a:fillRect/>
        </a:stretch>
      </xdr:blipFill>
      <xdr:spPr>
        <a:xfrm rot="120000">
          <a:off x="142875" y="0"/>
          <a:ext cx="368617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7</xdr:row>
      <xdr:rowOff>85725</xdr:rowOff>
    </xdr:from>
    <xdr:to>
      <xdr:col>5</xdr:col>
      <xdr:colOff>266700</xdr:colOff>
      <xdr:row>7</xdr:row>
      <xdr:rowOff>85725</xdr:rowOff>
    </xdr:to>
    <xdr:sp>
      <xdr:nvSpPr>
        <xdr:cNvPr id="1" name="AutoShape 1"/>
        <xdr:cNvSpPr>
          <a:spLocks/>
        </xdr:cNvSpPr>
      </xdr:nvSpPr>
      <xdr:spPr>
        <a:xfrm flipV="1">
          <a:off x="3714750" y="1333500"/>
          <a:ext cx="1019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542925</xdr:colOff>
      <xdr:row>7</xdr:row>
      <xdr:rowOff>95250</xdr:rowOff>
    </xdr:from>
    <xdr:to>
      <xdr:col>10</xdr:col>
      <xdr:colOff>0</xdr:colOff>
      <xdr:row>7</xdr:row>
      <xdr:rowOff>95250</xdr:rowOff>
    </xdr:to>
    <xdr:sp>
      <xdr:nvSpPr>
        <xdr:cNvPr id="2" name="AutoShape 2"/>
        <xdr:cNvSpPr>
          <a:spLocks/>
        </xdr:cNvSpPr>
      </xdr:nvSpPr>
      <xdr:spPr>
        <a:xfrm>
          <a:off x="7343775" y="134302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8</xdr:row>
      <xdr:rowOff>85725</xdr:rowOff>
    </xdr:from>
    <xdr:to>
      <xdr:col>5</xdr:col>
      <xdr:colOff>571500</xdr:colOff>
      <xdr:row>8</xdr:row>
      <xdr:rowOff>85725</xdr:rowOff>
    </xdr:to>
    <xdr:sp>
      <xdr:nvSpPr>
        <xdr:cNvPr id="3" name="AutoShape 3"/>
        <xdr:cNvSpPr>
          <a:spLocks/>
        </xdr:cNvSpPr>
      </xdr:nvSpPr>
      <xdr:spPr>
        <a:xfrm flipV="1">
          <a:off x="4476750" y="14954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8</xdr:row>
      <xdr:rowOff>85725</xdr:rowOff>
    </xdr:from>
    <xdr:to>
      <xdr:col>7</xdr:col>
      <xdr:colOff>771525</xdr:colOff>
      <xdr:row>8</xdr:row>
      <xdr:rowOff>85725</xdr:rowOff>
    </xdr:to>
    <xdr:sp>
      <xdr:nvSpPr>
        <xdr:cNvPr id="4" name="AutoShape 4"/>
        <xdr:cNvSpPr>
          <a:spLocks/>
        </xdr:cNvSpPr>
      </xdr:nvSpPr>
      <xdr:spPr>
        <a:xfrm flipV="1">
          <a:off x="6248400" y="1495425"/>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91"/>
  <sheetViews>
    <sheetView tabSelected="1" workbookViewId="0" topLeftCell="A1">
      <selection activeCell="E13" sqref="E13"/>
    </sheetView>
  </sheetViews>
  <sheetFormatPr defaultColWidth="9.140625" defaultRowHeight="12.75"/>
  <cols>
    <col min="1" max="1" width="2.140625" style="0" customWidth="1"/>
    <col min="2" max="2" width="1.7109375" style="0" customWidth="1"/>
    <col min="3" max="3" width="3.7109375" style="0" customWidth="1"/>
    <col min="4" max="4" width="4.7109375" style="0" customWidth="1"/>
    <col min="5" max="5" width="27.28125" style="0" customWidth="1"/>
    <col min="6" max="6" width="12.7109375" style="0" customWidth="1"/>
    <col min="7" max="7" width="10.7109375" style="0" customWidth="1"/>
    <col min="8" max="8" width="18.8515625" style="0" customWidth="1"/>
    <col min="9" max="9" width="2.57421875" style="0" customWidth="1"/>
    <col min="10" max="10" width="18.140625" style="0" customWidth="1"/>
    <col min="16" max="16" width="14.7109375" style="0" customWidth="1"/>
  </cols>
  <sheetData>
    <row r="1" spans="9:10" ht="12.75">
      <c r="I1" s="24"/>
      <c r="J1" s="28"/>
    </row>
    <row r="2" spans="1:15" s="5" customFormat="1" ht="30" customHeight="1">
      <c r="A2" s="96"/>
      <c r="B2" s="96"/>
      <c r="C2" s="96"/>
      <c r="D2" s="96"/>
      <c r="E2" s="96"/>
      <c r="F2" s="96"/>
      <c r="G2" s="96"/>
      <c r="H2" s="96"/>
      <c r="I2" s="96"/>
      <c r="J2" s="96"/>
      <c r="K2" s="52"/>
      <c r="L2" s="52"/>
      <c r="M2" s="52"/>
      <c r="N2" s="52"/>
      <c r="O2" s="53"/>
    </row>
    <row r="3" spans="1:15" s="5" customFormat="1" ht="19.5" customHeight="1">
      <c r="A3" s="96"/>
      <c r="B3" s="96"/>
      <c r="C3" s="107" t="s">
        <v>113</v>
      </c>
      <c r="D3" s="107"/>
      <c r="E3" s="107"/>
      <c r="F3" s="107"/>
      <c r="G3" s="107"/>
      <c r="H3" s="107"/>
      <c r="I3" s="107"/>
      <c r="J3" s="107"/>
      <c r="K3" s="107"/>
      <c r="L3" s="107"/>
      <c r="M3" s="52"/>
      <c r="N3" s="52"/>
      <c r="O3" s="53"/>
    </row>
    <row r="4" spans="1:15" s="5" customFormat="1" ht="19.5" customHeight="1">
      <c r="A4" s="96"/>
      <c r="B4" s="96"/>
      <c r="C4" s="107"/>
      <c r="D4" s="107"/>
      <c r="E4" s="107"/>
      <c r="F4" s="107"/>
      <c r="G4" s="107"/>
      <c r="H4" s="107"/>
      <c r="I4" s="107"/>
      <c r="J4" s="107"/>
      <c r="K4" s="107"/>
      <c r="L4" s="107"/>
      <c r="M4" s="52"/>
      <c r="N4" s="52"/>
      <c r="O4" s="53"/>
    </row>
    <row r="5" spans="1:12" ht="15" customHeight="1">
      <c r="A5" s="96"/>
      <c r="B5" s="96"/>
      <c r="C5" s="107"/>
      <c r="D5" s="107"/>
      <c r="E5" s="107"/>
      <c r="F5" s="107"/>
      <c r="G5" s="107"/>
      <c r="H5" s="107"/>
      <c r="I5" s="107"/>
      <c r="J5" s="107"/>
      <c r="K5" s="107"/>
      <c r="L5" s="107"/>
    </row>
    <row r="6" spans="1:14" s="1" customFormat="1" ht="15">
      <c r="A6" s="105" t="s">
        <v>115</v>
      </c>
      <c r="B6" s="105"/>
      <c r="C6" s="105"/>
      <c r="D6" s="105"/>
      <c r="E6" s="105"/>
      <c r="F6" s="105"/>
      <c r="G6" s="105"/>
      <c r="H6" s="105"/>
      <c r="I6" s="105"/>
      <c r="J6" s="105"/>
      <c r="K6" s="2"/>
      <c r="N6" s="2"/>
    </row>
    <row r="7" spans="1:14" s="1" customFormat="1" ht="12" customHeight="1">
      <c r="A7" s="54"/>
      <c r="B7" s="54"/>
      <c r="C7" s="54"/>
      <c r="D7" s="54"/>
      <c r="E7" s="54"/>
      <c r="F7" s="54"/>
      <c r="G7" s="54"/>
      <c r="H7" s="54"/>
      <c r="I7" s="54"/>
      <c r="J7" s="54"/>
      <c r="K7" s="2"/>
      <c r="N7" s="2"/>
    </row>
    <row r="8" spans="1:16" s="1" customFormat="1" ht="15.75">
      <c r="A8" s="55"/>
      <c r="B8" s="55"/>
      <c r="C8" s="55"/>
      <c r="D8" s="55"/>
      <c r="E8" s="55"/>
      <c r="F8" s="55"/>
      <c r="H8" s="56" t="s">
        <v>9</v>
      </c>
      <c r="I8" s="57"/>
      <c r="J8" s="28" t="s">
        <v>16</v>
      </c>
      <c r="K8" s="2"/>
      <c r="N8" s="2"/>
      <c r="P8" s="56" t="s">
        <v>10</v>
      </c>
    </row>
    <row r="9" spans="1:16" s="1" customFormat="1" ht="15.75">
      <c r="A9" s="55"/>
      <c r="B9" s="55"/>
      <c r="C9" s="55"/>
      <c r="D9" s="55"/>
      <c r="E9" s="55"/>
      <c r="F9" s="55"/>
      <c r="G9" s="55"/>
      <c r="H9" s="28" t="s">
        <v>11</v>
      </c>
      <c r="I9" s="28"/>
      <c r="J9" s="56" t="s">
        <v>8</v>
      </c>
      <c r="K9" s="2"/>
      <c r="N9" s="2"/>
      <c r="P9" s="56"/>
    </row>
    <row r="10" spans="1:16" s="1" customFormat="1" ht="15.75">
      <c r="A10" s="55"/>
      <c r="B10" s="55"/>
      <c r="C10" s="55"/>
      <c r="D10" s="55"/>
      <c r="E10" s="55"/>
      <c r="F10" s="55"/>
      <c r="G10" s="55"/>
      <c r="H10" s="28" t="s">
        <v>4</v>
      </c>
      <c r="I10" s="28"/>
      <c r="J10" s="28" t="s">
        <v>12</v>
      </c>
      <c r="K10" s="2"/>
      <c r="N10" s="2"/>
      <c r="P10" s="56"/>
    </row>
    <row r="11" spans="1:16" ht="12.75">
      <c r="A11" s="10"/>
      <c r="B11" s="10"/>
      <c r="C11" s="10"/>
      <c r="D11" s="10"/>
      <c r="E11" s="10"/>
      <c r="F11" s="10"/>
      <c r="G11" s="10"/>
      <c r="H11" s="58" t="s">
        <v>121</v>
      </c>
      <c r="I11" s="28"/>
      <c r="J11" s="58" t="s">
        <v>13</v>
      </c>
      <c r="P11" s="58" t="s">
        <v>14</v>
      </c>
    </row>
    <row r="12" spans="1:16" ht="12.75">
      <c r="A12" s="10"/>
      <c r="B12" s="10"/>
      <c r="C12" s="10"/>
      <c r="D12" s="10"/>
      <c r="E12" s="10"/>
      <c r="F12" s="10"/>
      <c r="G12" s="8" t="s">
        <v>87</v>
      </c>
      <c r="H12" s="58" t="s">
        <v>15</v>
      </c>
      <c r="I12" s="28"/>
      <c r="J12" s="58" t="s">
        <v>15</v>
      </c>
      <c r="P12" s="58" t="s">
        <v>15</v>
      </c>
    </row>
    <row r="13" spans="1:16" ht="12.75">
      <c r="A13" s="10"/>
      <c r="B13" s="10"/>
      <c r="C13" s="10"/>
      <c r="D13" s="10"/>
      <c r="E13" s="10"/>
      <c r="F13" s="10"/>
      <c r="G13" s="8"/>
      <c r="H13" s="58"/>
      <c r="I13" s="28"/>
      <c r="J13" s="58"/>
      <c r="P13" s="58"/>
    </row>
    <row r="14" ht="12.75">
      <c r="C14" s="24" t="s">
        <v>17</v>
      </c>
    </row>
    <row r="15" ht="12.75">
      <c r="C15" s="24" t="s">
        <v>18</v>
      </c>
    </row>
    <row r="16" spans="3:16" ht="12.75">
      <c r="C16" s="10" t="s">
        <v>19</v>
      </c>
      <c r="H16" s="51">
        <v>69696.68</v>
      </c>
      <c r="J16" s="51">
        <v>70307.179</v>
      </c>
      <c r="P16" s="51">
        <v>75128.73</v>
      </c>
    </row>
    <row r="17" spans="3:16" ht="12.75">
      <c r="C17" t="s">
        <v>20</v>
      </c>
      <c r="H17" s="51">
        <v>20358.22</v>
      </c>
      <c r="J17" s="51">
        <v>20358.221</v>
      </c>
      <c r="P17" s="51">
        <v>1101.45</v>
      </c>
    </row>
    <row r="18" spans="3:10" ht="15" customHeight="1">
      <c r="C18" s="10"/>
      <c r="H18" s="59">
        <f>SUM(H16:H17)</f>
        <v>90054.9</v>
      </c>
      <c r="J18" s="59">
        <f>SUM(J16:J17)</f>
        <v>90665.40000000001</v>
      </c>
    </row>
    <row r="19" spans="3:16" ht="12.75">
      <c r="C19" s="10"/>
      <c r="H19" s="51"/>
      <c r="J19" s="51"/>
      <c r="P19" s="51"/>
    </row>
    <row r="20" spans="3:16" ht="12.75">
      <c r="C20" s="24" t="s">
        <v>21</v>
      </c>
      <c r="H20" s="46"/>
      <c r="I20" s="11"/>
      <c r="J20" s="46"/>
      <c r="P20" s="60"/>
    </row>
    <row r="21" spans="3:16" ht="12.75">
      <c r="C21" t="s">
        <v>22</v>
      </c>
      <c r="H21" s="46">
        <v>23579</v>
      </c>
      <c r="I21" s="11"/>
      <c r="J21" s="46">
        <v>19638.879</v>
      </c>
      <c r="P21" s="61">
        <v>23869.59</v>
      </c>
    </row>
    <row r="22" spans="3:16" ht="12.75">
      <c r="C22" t="s">
        <v>23</v>
      </c>
      <c r="H22" s="46">
        <v>23467.9</v>
      </c>
      <c r="I22" s="11"/>
      <c r="J22" s="46">
        <v>21937.957</v>
      </c>
      <c r="P22" s="61">
        <v>13149.785</v>
      </c>
    </row>
    <row r="23" spans="3:16" ht="12.75">
      <c r="C23" t="s">
        <v>24</v>
      </c>
      <c r="H23" s="46">
        <v>3929.73</v>
      </c>
      <c r="I23" s="11"/>
      <c r="J23" s="46">
        <f>5313.298+0.15</f>
        <v>5313.447999999999</v>
      </c>
      <c r="P23" s="61">
        <v>4929.384</v>
      </c>
    </row>
    <row r="24" spans="3:16" ht="12.75">
      <c r="C24" t="s">
        <v>76</v>
      </c>
      <c r="H24" s="46">
        <f>1300+122.504</f>
        <v>1422.504</v>
      </c>
      <c r="I24" s="11"/>
      <c r="J24" s="46">
        <f>16.353</f>
        <v>16.353</v>
      </c>
      <c r="P24" s="61">
        <f>1599.375+0.682</f>
        <v>1600.057</v>
      </c>
    </row>
    <row r="25" spans="8:16" ht="15" customHeight="1">
      <c r="H25" s="62">
        <f>SUM(H21:H24)</f>
        <v>52399.134000000005</v>
      </c>
      <c r="I25" s="11"/>
      <c r="J25" s="62">
        <f>SUM(J21:J24)</f>
        <v>46906.636999999995</v>
      </c>
      <c r="P25" s="61"/>
    </row>
    <row r="26" spans="8:16" ht="12.75">
      <c r="H26" s="46"/>
      <c r="I26" s="11"/>
      <c r="J26" s="46"/>
      <c r="P26" s="61"/>
    </row>
    <row r="27" spans="3:16" ht="13.5" thickBot="1">
      <c r="C27" s="24" t="s">
        <v>74</v>
      </c>
      <c r="H27" s="83">
        <f>+H25+H18</f>
        <v>142454.03399999999</v>
      </c>
      <c r="I27" s="32"/>
      <c r="J27" s="83">
        <f>+J25+J18</f>
        <v>137572.037</v>
      </c>
      <c r="P27" s="61"/>
    </row>
    <row r="28" spans="8:16" ht="13.5" thickTop="1">
      <c r="H28" s="46"/>
      <c r="I28" s="11"/>
      <c r="J28" s="46"/>
      <c r="P28" s="61"/>
    </row>
    <row r="29" spans="3:16" ht="12.75">
      <c r="C29" s="24" t="s">
        <v>75</v>
      </c>
      <c r="H29" s="46"/>
      <c r="I29" s="11"/>
      <c r="J29" s="46"/>
      <c r="P29" s="61"/>
    </row>
    <row r="30" spans="3:16" ht="12.75">
      <c r="C30" t="s">
        <v>25</v>
      </c>
      <c r="H30" s="46"/>
      <c r="I30" s="11"/>
      <c r="J30" s="46"/>
      <c r="P30" s="61"/>
    </row>
    <row r="31" spans="3:16" ht="12.75">
      <c r="C31" t="s">
        <v>26</v>
      </c>
      <c r="G31" s="97">
        <v>22</v>
      </c>
      <c r="H31" s="46">
        <v>41165.406</v>
      </c>
      <c r="J31" s="46">
        <v>82330.811</v>
      </c>
      <c r="P31" s="61"/>
    </row>
    <row r="32" spans="3:16" ht="12.75">
      <c r="C32" t="s">
        <v>27</v>
      </c>
      <c r="G32" s="97">
        <v>22</v>
      </c>
      <c r="H32" s="46">
        <v>1368.497</v>
      </c>
      <c r="J32" s="46">
        <v>34544.092</v>
      </c>
      <c r="P32" s="61"/>
    </row>
    <row r="33" spans="3:16" ht="12.75">
      <c r="C33" t="s">
        <v>28</v>
      </c>
      <c r="H33" s="46">
        <v>671.172</v>
      </c>
      <c r="J33" s="46">
        <v>671.172</v>
      </c>
      <c r="P33" s="61"/>
    </row>
    <row r="34" spans="3:16" ht="12.75">
      <c r="C34" t="s">
        <v>29</v>
      </c>
      <c r="H34" s="63">
        <v>1886.09</v>
      </c>
      <c r="J34" s="63">
        <v>-76390.414</v>
      </c>
      <c r="P34" s="61"/>
    </row>
    <row r="35" spans="8:16" ht="12.75">
      <c r="H35" s="46">
        <f>SUM(H31:H34)</f>
        <v>45091.165</v>
      </c>
      <c r="I35" s="11"/>
      <c r="J35" s="46">
        <f>SUM(J31:J34)</f>
        <v>41155.66099999999</v>
      </c>
      <c r="P35" s="61"/>
    </row>
    <row r="36" spans="3:16" ht="12.75">
      <c r="C36" s="24" t="s">
        <v>30</v>
      </c>
      <c r="H36" s="46">
        <v>109.01</v>
      </c>
      <c r="J36" s="46">
        <v>109.47</v>
      </c>
      <c r="P36" s="61"/>
    </row>
    <row r="37" spans="3:16" ht="18" customHeight="1">
      <c r="C37" s="24" t="s">
        <v>31</v>
      </c>
      <c r="H37" s="84">
        <f>+H35+H36</f>
        <v>45200.175</v>
      </c>
      <c r="I37" s="32"/>
      <c r="J37" s="84">
        <f>+J35+J36</f>
        <v>41265.130999999994</v>
      </c>
      <c r="P37" s="61"/>
    </row>
    <row r="38" spans="8:16" ht="12.75">
      <c r="H38" s="46"/>
      <c r="I38" s="11"/>
      <c r="J38" s="46"/>
      <c r="P38" s="61"/>
    </row>
    <row r="39" spans="3:16" ht="12.75">
      <c r="C39" s="24" t="s">
        <v>77</v>
      </c>
      <c r="H39" s="46"/>
      <c r="I39" s="11"/>
      <c r="J39" s="46"/>
      <c r="P39" s="61"/>
    </row>
    <row r="40" spans="3:16" ht="12.75">
      <c r="C40" s="10" t="s">
        <v>32</v>
      </c>
      <c r="G40" s="97">
        <v>23</v>
      </c>
      <c r="H40" s="46">
        <v>821.105</v>
      </c>
      <c r="I40" s="11"/>
      <c r="J40" s="46">
        <v>1186.174</v>
      </c>
      <c r="P40" s="61"/>
    </row>
    <row r="41" spans="3:16" ht="12.75">
      <c r="C41" t="s">
        <v>78</v>
      </c>
      <c r="G41" s="97"/>
      <c r="H41" s="46">
        <v>989.743</v>
      </c>
      <c r="J41" s="46">
        <v>1001.438</v>
      </c>
      <c r="P41" s="61"/>
    </row>
    <row r="42" spans="3:16" ht="12.75">
      <c r="C42" t="s">
        <v>33</v>
      </c>
      <c r="G42" s="97"/>
      <c r="H42" s="51">
        <v>0</v>
      </c>
      <c r="J42" s="51">
        <v>0.847</v>
      </c>
      <c r="P42" s="61"/>
    </row>
    <row r="43" spans="3:16" ht="12.75">
      <c r="C43" s="24"/>
      <c r="G43" s="97"/>
      <c r="H43" s="62">
        <f>SUM(H40:H42)</f>
        <v>1810.848</v>
      </c>
      <c r="I43" s="11"/>
      <c r="J43" s="62">
        <f>SUM(J40:J42)</f>
        <v>2188.4590000000003</v>
      </c>
      <c r="P43" s="61"/>
    </row>
    <row r="44" spans="3:16" ht="12.75">
      <c r="C44" s="24"/>
      <c r="G44" s="97"/>
      <c r="H44" s="46"/>
      <c r="I44" s="11"/>
      <c r="J44" s="46"/>
      <c r="P44" s="61"/>
    </row>
    <row r="45" spans="3:16" ht="12.75">
      <c r="C45" s="24" t="s">
        <v>34</v>
      </c>
      <c r="G45" s="97"/>
      <c r="H45" s="46"/>
      <c r="I45" s="11"/>
      <c r="J45" s="46"/>
      <c r="P45" s="61"/>
    </row>
    <row r="46" spans="3:16" ht="12.75">
      <c r="C46" t="s">
        <v>35</v>
      </c>
      <c r="G46" s="97"/>
      <c r="H46" s="46">
        <f>23487.388+23960.222</f>
        <v>47447.61</v>
      </c>
      <c r="I46" s="11"/>
      <c r="J46" s="46">
        <f>27955.449+15341.347</f>
        <v>43296.796</v>
      </c>
      <c r="P46" s="61">
        <f>21681.885</f>
        <v>21681.885</v>
      </c>
    </row>
    <row r="47" spans="3:16" ht="12.75">
      <c r="C47" t="s">
        <v>36</v>
      </c>
      <c r="G47" s="97">
        <v>23</v>
      </c>
      <c r="H47" s="46">
        <v>30645</v>
      </c>
      <c r="I47" s="11"/>
      <c r="J47" s="46">
        <f>32797.09</f>
        <v>32797.09</v>
      </c>
      <c r="P47" s="61">
        <f>27187.458+17738.471+4791.346</f>
        <v>49717.275</v>
      </c>
    </row>
    <row r="48" spans="3:16" ht="12.75">
      <c r="C48" t="s">
        <v>37</v>
      </c>
      <c r="G48" s="97">
        <v>23</v>
      </c>
      <c r="H48" s="46">
        <v>17346.66</v>
      </c>
      <c r="I48" s="11"/>
      <c r="J48" s="46">
        <f>18017.252</f>
        <v>18017.252</v>
      </c>
      <c r="P48" s="61"/>
    </row>
    <row r="49" spans="3:16" ht="12.75">
      <c r="C49" t="s">
        <v>38</v>
      </c>
      <c r="G49" s="97"/>
      <c r="H49" s="46">
        <v>0.847</v>
      </c>
      <c r="I49" s="11"/>
      <c r="J49" s="46">
        <v>5.204</v>
      </c>
      <c r="P49" s="61">
        <f>6684.292</f>
        <v>6684.292</v>
      </c>
    </row>
    <row r="50" spans="3:16" ht="12.75">
      <c r="C50" t="s">
        <v>39</v>
      </c>
      <c r="H50" s="46">
        <v>2.46</v>
      </c>
      <c r="I50" s="11"/>
      <c r="J50" s="46">
        <v>2.106</v>
      </c>
      <c r="P50" s="61"/>
    </row>
    <row r="51" spans="3:16" ht="12.75">
      <c r="C51" s="24" t="s">
        <v>40</v>
      </c>
      <c r="H51" s="84">
        <f>SUM(H46:H50)</f>
        <v>95442.577</v>
      </c>
      <c r="I51" s="32"/>
      <c r="J51" s="84">
        <f>SUM(J46:J50)</f>
        <v>94118.448</v>
      </c>
      <c r="P51" s="61"/>
    </row>
    <row r="52" spans="8:16" ht="12.75">
      <c r="H52" s="46"/>
      <c r="I52" s="11"/>
      <c r="J52" s="46"/>
      <c r="P52" s="64">
        <f>SUM(P46:P49)</f>
        <v>78083.452</v>
      </c>
    </row>
    <row r="53" spans="3:16" ht="18" customHeight="1">
      <c r="C53" s="24" t="s">
        <v>41</v>
      </c>
      <c r="H53" s="85">
        <f>+H43+H51</f>
        <v>97253.425</v>
      </c>
      <c r="I53" s="32"/>
      <c r="J53" s="85">
        <f>+J43+J51</f>
        <v>96306.907</v>
      </c>
      <c r="P53" s="51"/>
    </row>
    <row r="54" spans="8:16" ht="12.75">
      <c r="H54" s="33"/>
      <c r="I54" s="24"/>
      <c r="J54" s="33"/>
      <c r="P54" s="51" t="e">
        <f>#REF!-P52</f>
        <v>#REF!</v>
      </c>
    </row>
    <row r="55" spans="3:16" ht="18" customHeight="1" thickBot="1">
      <c r="C55" s="24" t="s">
        <v>73</v>
      </c>
      <c r="H55" s="83">
        <f>+H53+H37</f>
        <v>142453.6</v>
      </c>
      <c r="I55" s="32"/>
      <c r="J55" s="83">
        <f>+J53+J37</f>
        <v>137572.038</v>
      </c>
      <c r="P55" s="46"/>
    </row>
    <row r="56" spans="8:16" ht="13.5" thickTop="1">
      <c r="H56" s="46"/>
      <c r="J56" s="46"/>
      <c r="P56" s="51"/>
    </row>
    <row r="57" spans="3:16" ht="12.75">
      <c r="C57" s="10"/>
      <c r="H57" s="51"/>
      <c r="J57" s="51"/>
      <c r="P57" s="46">
        <v>82330.811</v>
      </c>
    </row>
    <row r="58" spans="3:16" ht="12.75">
      <c r="C58" s="24" t="s">
        <v>111</v>
      </c>
      <c r="H58" s="95">
        <f>+H37/82330.811</f>
        <v>0.5490067989248886</v>
      </c>
      <c r="J58" s="95">
        <f>+J37/J31</f>
        <v>0.5012112779989498</v>
      </c>
      <c r="P58" s="46"/>
    </row>
    <row r="59" ht="12.75">
      <c r="P59" s="46"/>
    </row>
    <row r="60" ht="12.75">
      <c r="P60" s="46"/>
    </row>
    <row r="61" spans="8:10" ht="12.75">
      <c r="H61" s="51"/>
      <c r="J61" s="51"/>
    </row>
    <row r="62" spans="3:10" ht="12.75" customHeight="1">
      <c r="C62" s="106" t="s">
        <v>79</v>
      </c>
      <c r="D62" s="106"/>
      <c r="E62" s="106"/>
      <c r="F62" s="106"/>
      <c r="G62" s="106"/>
      <c r="H62" s="106"/>
      <c r="I62" s="106"/>
      <c r="J62" s="106"/>
    </row>
    <row r="63" spans="3:10" ht="12.75">
      <c r="C63" s="106"/>
      <c r="D63" s="106"/>
      <c r="E63" s="106"/>
      <c r="F63" s="106"/>
      <c r="G63" s="106"/>
      <c r="H63" s="106"/>
      <c r="I63" s="106"/>
      <c r="J63" s="106"/>
    </row>
    <row r="64" spans="3:10" ht="12.75" customHeight="1">
      <c r="C64" s="106"/>
      <c r="D64" s="106"/>
      <c r="E64" s="106"/>
      <c r="F64" s="106"/>
      <c r="G64" s="106"/>
      <c r="H64" s="106"/>
      <c r="I64" s="106"/>
      <c r="J64" s="106"/>
    </row>
    <row r="65" spans="3:10" ht="12.75">
      <c r="C65" s="106"/>
      <c r="D65" s="106"/>
      <c r="E65" s="106"/>
      <c r="F65" s="106"/>
      <c r="G65" s="106"/>
      <c r="H65" s="106"/>
      <c r="I65" s="106"/>
      <c r="J65" s="106"/>
    </row>
    <row r="66" spans="8:10" ht="12.75">
      <c r="H66" s="66"/>
      <c r="J66" s="51"/>
    </row>
    <row r="67" spans="8:10" ht="12.75">
      <c r="H67" s="51"/>
      <c r="J67" s="51"/>
    </row>
    <row r="68" spans="8:10" ht="12.75">
      <c r="H68" s="46"/>
      <c r="J68" s="51"/>
    </row>
    <row r="69" spans="8:10" ht="12.75">
      <c r="H69" s="51"/>
      <c r="J69" s="51"/>
    </row>
    <row r="70" spans="8:10" ht="12.75">
      <c r="H70" s="51"/>
      <c r="J70" s="51"/>
    </row>
    <row r="71" spans="8:10" ht="12.75">
      <c r="H71" s="51"/>
      <c r="J71" s="51"/>
    </row>
    <row r="72" spans="8:10" ht="12.75">
      <c r="H72" s="51"/>
      <c r="J72" s="51"/>
    </row>
    <row r="73" spans="8:10" ht="12.75">
      <c r="H73" s="51"/>
      <c r="J73" s="51"/>
    </row>
    <row r="74" spans="8:10" ht="12.75">
      <c r="H74" s="51"/>
      <c r="J74" s="51"/>
    </row>
    <row r="75" spans="8:10" ht="12.75">
      <c r="H75" s="51"/>
      <c r="J75" s="51"/>
    </row>
    <row r="76" spans="8:10" ht="12.75">
      <c r="H76" s="51"/>
      <c r="J76" s="51"/>
    </row>
    <row r="77" spans="8:10" ht="12.75">
      <c r="H77" s="51"/>
      <c r="J77" s="51"/>
    </row>
    <row r="78" spans="8:10" ht="12.75">
      <c r="H78" s="51"/>
      <c r="J78" s="51"/>
    </row>
    <row r="79" spans="8:10" ht="12.75">
      <c r="H79" s="51"/>
      <c r="J79" s="51"/>
    </row>
    <row r="80" spans="8:10" ht="12.75">
      <c r="H80" s="51"/>
      <c r="J80" s="51"/>
    </row>
    <row r="81" spans="8:10" ht="12.75">
      <c r="H81" s="51"/>
      <c r="J81" s="51"/>
    </row>
    <row r="82" spans="8:10" ht="12.75">
      <c r="H82" s="51"/>
      <c r="J82" s="51"/>
    </row>
    <row r="83" ht="12.75">
      <c r="H83" s="51"/>
    </row>
    <row r="84" ht="12.75">
      <c r="H84" s="51"/>
    </row>
    <row r="85" ht="12.75">
      <c r="H85" s="51"/>
    </row>
    <row r="86" ht="12.75">
      <c r="H86" s="51"/>
    </row>
    <row r="87" ht="12.75">
      <c r="H87" s="51"/>
    </row>
    <row r="88" ht="12.75">
      <c r="H88" s="51"/>
    </row>
    <row r="89" ht="12.75">
      <c r="H89" s="51"/>
    </row>
    <row r="90" ht="12.75">
      <c r="H90" s="51"/>
    </row>
    <row r="91" ht="12.75">
      <c r="H91" s="51"/>
    </row>
  </sheetData>
  <mergeCells count="4">
    <mergeCell ref="A6:J6"/>
    <mergeCell ref="C62:J63"/>
    <mergeCell ref="C64:J65"/>
    <mergeCell ref="C3:L5"/>
  </mergeCells>
  <printOptions/>
  <pageMargins left="1" right="0" top="0.5" bottom="0.25" header="0.5" footer="0.5"/>
  <pageSetup orientation="portrait" scale="80"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AF79"/>
  <sheetViews>
    <sheetView workbookViewId="0" topLeftCell="B1">
      <selection activeCell="D12" sqref="D12"/>
    </sheetView>
  </sheetViews>
  <sheetFormatPr defaultColWidth="9.140625" defaultRowHeight="12.75"/>
  <cols>
    <col min="1" max="1" width="5.7109375" style="1" customWidth="1"/>
    <col min="2" max="2" width="1.7109375" style="1" customWidth="1"/>
    <col min="3" max="3" width="4.28125" style="1" customWidth="1"/>
    <col min="4" max="4" width="22.28125" style="1" customWidth="1"/>
    <col min="5" max="5" width="16.7109375" style="1" customWidth="1"/>
    <col min="6" max="6" width="7.00390625" style="1" customWidth="1"/>
    <col min="7" max="7" width="13.57421875" style="1" customWidth="1"/>
    <col min="8" max="8" width="1.7109375" style="1" customWidth="1"/>
    <col min="9" max="9" width="13.7109375" style="1" customWidth="1"/>
    <col min="10" max="10" width="1.421875" style="1" customWidth="1"/>
    <col min="11" max="11" width="12.7109375" style="2" customWidth="1"/>
    <col min="12" max="12" width="1.7109375" style="1" customWidth="1"/>
    <col min="13" max="13" width="13.7109375" style="1" customWidth="1"/>
    <col min="14" max="14" width="8.00390625" style="1" customWidth="1"/>
    <col min="15" max="15" width="12.8515625" style="1" customWidth="1"/>
    <col min="16" max="16" width="4.7109375" style="1" customWidth="1"/>
    <col min="17" max="17" width="7.140625" style="1" customWidth="1"/>
    <col min="18" max="18" width="14.57421875" style="1" customWidth="1"/>
    <col min="19" max="20" width="10.7109375" style="1" customWidth="1"/>
    <col min="21" max="21" width="10.140625" style="1" bestFit="1" customWidth="1"/>
    <col min="22" max="22" width="11.00390625" style="1" customWidth="1"/>
    <col min="23" max="23" width="5.140625" style="1" customWidth="1"/>
    <col min="24" max="24" width="11.7109375" style="1" customWidth="1"/>
    <col min="25" max="25" width="9.140625" style="1" customWidth="1"/>
    <col min="26" max="26" width="9.8515625" style="1" bestFit="1" customWidth="1"/>
    <col min="27" max="16384" width="9.140625" style="1" customWidth="1"/>
  </cols>
  <sheetData>
    <row r="1" ht="12.75">
      <c r="A1" s="1" t="s">
        <v>0</v>
      </c>
    </row>
    <row r="2" ht="15" customHeight="1"/>
    <row r="3" spans="3:13" ht="12.75" customHeight="1">
      <c r="C3" s="107" t="s">
        <v>114</v>
      </c>
      <c r="D3" s="107"/>
      <c r="E3" s="107"/>
      <c r="F3" s="107"/>
      <c r="G3" s="107"/>
      <c r="H3" s="107"/>
      <c r="I3" s="107"/>
      <c r="J3" s="107"/>
      <c r="K3" s="107"/>
      <c r="L3" s="107"/>
      <c r="M3" s="107"/>
    </row>
    <row r="4" spans="3:13" ht="12.75" customHeight="1">
      <c r="C4" s="107"/>
      <c r="D4" s="107"/>
      <c r="E4" s="107"/>
      <c r="F4" s="107"/>
      <c r="G4" s="107"/>
      <c r="H4" s="107"/>
      <c r="I4" s="107"/>
      <c r="J4" s="107"/>
      <c r="K4" s="107"/>
      <c r="L4" s="107"/>
      <c r="M4" s="107"/>
    </row>
    <row r="5" spans="3:13" ht="19.5" customHeight="1">
      <c r="C5" s="107"/>
      <c r="D5" s="107"/>
      <c r="E5" s="107"/>
      <c r="F5" s="107"/>
      <c r="G5" s="107"/>
      <c r="H5" s="107"/>
      <c r="I5" s="107"/>
      <c r="J5" s="107"/>
      <c r="K5" s="107"/>
      <c r="L5" s="107"/>
      <c r="M5" s="107"/>
    </row>
    <row r="6" spans="1:15" ht="15" customHeight="1">
      <c r="A6" s="4" t="s">
        <v>1</v>
      </c>
      <c r="C6" s="108" t="s">
        <v>102</v>
      </c>
      <c r="D6" s="108"/>
      <c r="E6" s="108"/>
      <c r="F6" s="108"/>
      <c r="G6" s="108"/>
      <c r="H6" s="108"/>
      <c r="I6" s="108"/>
      <c r="J6" s="108"/>
      <c r="K6" s="108"/>
      <c r="L6" s="108"/>
      <c r="M6" s="108"/>
      <c r="N6" s="7"/>
      <c r="O6" s="7"/>
    </row>
    <row r="7" spans="1:15" ht="15" customHeight="1">
      <c r="A7" s="4"/>
      <c r="C7" s="109" t="s">
        <v>116</v>
      </c>
      <c r="D7" s="109"/>
      <c r="E7" s="109"/>
      <c r="F7" s="109"/>
      <c r="G7" s="109"/>
      <c r="H7" s="109"/>
      <c r="I7" s="109"/>
      <c r="J7" s="109"/>
      <c r="K7" s="109"/>
      <c r="L7" s="109"/>
      <c r="M7" s="109"/>
      <c r="N7" s="8"/>
      <c r="O7" s="8"/>
    </row>
    <row r="8" spans="1:32" ht="9.75" customHeight="1">
      <c r="A8" s="4"/>
      <c r="C8" s="8"/>
      <c r="D8" s="8"/>
      <c r="E8" s="8"/>
      <c r="F8" s="8"/>
      <c r="G8" s="8"/>
      <c r="H8" s="8"/>
      <c r="I8" s="8"/>
      <c r="J8" s="8"/>
      <c r="K8" s="8"/>
      <c r="L8" s="8"/>
      <c r="M8" s="8"/>
      <c r="N8" s="8"/>
      <c r="O8" s="8"/>
      <c r="Q8" s="11"/>
      <c r="R8" s="11"/>
      <c r="S8" s="11"/>
      <c r="T8" s="11"/>
      <c r="U8" s="11"/>
      <c r="V8" s="11"/>
      <c r="W8" s="11"/>
      <c r="X8" s="11"/>
      <c r="Y8" s="11"/>
      <c r="Z8" s="11"/>
      <c r="AA8" s="11"/>
      <c r="AB8" s="11"/>
      <c r="AC8" s="11"/>
      <c r="AD8" s="11"/>
      <c r="AE8" s="11"/>
      <c r="AF8" s="11"/>
    </row>
    <row r="9" spans="1:32" ht="11.25" customHeight="1">
      <c r="A9" s="4"/>
      <c r="C9" s="9"/>
      <c r="D9" s="9"/>
      <c r="E9" s="6"/>
      <c r="F9" s="10"/>
      <c r="G9" s="10"/>
      <c r="H9" s="10"/>
      <c r="I9" s="10"/>
      <c r="J9" s="10"/>
      <c r="K9" s="10"/>
      <c r="L9" s="10"/>
      <c r="M9" s="10"/>
      <c r="N9" s="10"/>
      <c r="O9" s="10"/>
      <c r="Q9" s="11"/>
      <c r="R9" s="11"/>
      <c r="S9" s="11"/>
      <c r="T9" s="11"/>
      <c r="U9" s="11"/>
      <c r="V9" s="11"/>
      <c r="W9" s="11"/>
      <c r="X9" s="11"/>
      <c r="Y9" s="11"/>
      <c r="Z9" s="11"/>
      <c r="AA9" s="11"/>
      <c r="AB9" s="11"/>
      <c r="AC9" s="11"/>
      <c r="AD9" s="11"/>
      <c r="AE9" s="11"/>
      <c r="AF9" s="11"/>
    </row>
    <row r="10" spans="1:32" ht="15.75">
      <c r="A10" s="12"/>
      <c r="B10" s="13"/>
      <c r="C10" s="14"/>
      <c r="D10" s="15"/>
      <c r="E10" s="15"/>
      <c r="G10" s="15"/>
      <c r="H10" s="15"/>
      <c r="I10" s="92" t="s">
        <v>71</v>
      </c>
      <c r="J10" s="15"/>
      <c r="K10" s="15"/>
      <c r="L10" s="15"/>
      <c r="M10" s="92" t="s">
        <v>71</v>
      </c>
      <c r="N10" s="15"/>
      <c r="O10" s="15"/>
      <c r="Q10" s="16"/>
      <c r="R10" s="16"/>
      <c r="S10" s="16"/>
      <c r="T10" s="16"/>
      <c r="U10" s="16"/>
      <c r="V10" s="16"/>
      <c r="W10" s="16"/>
      <c r="X10" s="16"/>
      <c r="Y10" s="16"/>
      <c r="Z10" s="16"/>
      <c r="AA10" s="16"/>
      <c r="AB10" s="16"/>
      <c r="AC10" s="16"/>
      <c r="AD10" s="16"/>
      <c r="AE10" s="16"/>
      <c r="AF10" s="16"/>
    </row>
    <row r="11" spans="3:32" s="17" customFormat="1" ht="13.5" customHeight="1">
      <c r="C11" s="18"/>
      <c r="D11" s="18"/>
      <c r="E11" s="18"/>
      <c r="F11" s="18"/>
      <c r="G11" s="19" t="s">
        <v>11</v>
      </c>
      <c r="H11" s="19"/>
      <c r="I11" s="20" t="s">
        <v>3</v>
      </c>
      <c r="J11" s="20"/>
      <c r="K11" s="19" t="s">
        <v>2</v>
      </c>
      <c r="L11" s="20"/>
      <c r="M11" s="20" t="s">
        <v>3</v>
      </c>
      <c r="N11" s="20"/>
      <c r="Q11" s="22"/>
      <c r="R11" s="23"/>
      <c r="S11" s="21"/>
      <c r="T11" s="21"/>
      <c r="U11" s="21"/>
      <c r="V11" s="21"/>
      <c r="W11" s="22"/>
      <c r="X11" s="21"/>
      <c r="Y11" s="21"/>
      <c r="Z11" s="21"/>
      <c r="AA11" s="21"/>
      <c r="AB11" s="21"/>
      <c r="AC11" s="22"/>
      <c r="AD11" s="22"/>
      <c r="AE11" s="22"/>
      <c r="AF11" s="22"/>
    </row>
    <row r="12" spans="3:32" s="17" customFormat="1" ht="13.5" customHeight="1">
      <c r="C12" s="18"/>
      <c r="D12" s="18"/>
      <c r="E12" s="18"/>
      <c r="F12" s="18"/>
      <c r="G12" s="20" t="s">
        <v>4</v>
      </c>
      <c r="H12" s="20"/>
      <c r="I12" s="20" t="s">
        <v>4</v>
      </c>
      <c r="J12" s="20"/>
      <c r="K12" s="20" t="s">
        <v>5</v>
      </c>
      <c r="L12" s="20"/>
      <c r="M12" s="20" t="s">
        <v>5</v>
      </c>
      <c r="N12" s="20"/>
      <c r="Q12" s="22"/>
      <c r="R12" s="23"/>
      <c r="S12" s="23"/>
      <c r="T12" s="23"/>
      <c r="U12" s="23"/>
      <c r="V12" s="23"/>
      <c r="W12" s="22"/>
      <c r="X12" s="23"/>
      <c r="Y12" s="23"/>
      <c r="Z12" s="23"/>
      <c r="AA12" s="23"/>
      <c r="AB12" s="23"/>
      <c r="AC12" s="22"/>
      <c r="AD12" s="22"/>
      <c r="AE12" s="22"/>
      <c r="AF12" s="22"/>
    </row>
    <row r="13" spans="3:32" s="17" customFormat="1" ht="13.5" customHeight="1">
      <c r="C13" s="18"/>
      <c r="D13" s="18"/>
      <c r="E13" s="18"/>
      <c r="F13" s="18"/>
      <c r="G13" s="20" t="s">
        <v>6</v>
      </c>
      <c r="H13" s="20"/>
      <c r="I13" s="20" t="s">
        <v>6</v>
      </c>
      <c r="J13" s="20"/>
      <c r="K13" s="20" t="s">
        <v>6</v>
      </c>
      <c r="L13" s="20"/>
      <c r="M13" s="20" t="s">
        <v>6</v>
      </c>
      <c r="N13" s="20"/>
      <c r="Q13" s="22"/>
      <c r="R13" s="23"/>
      <c r="S13" s="23"/>
      <c r="T13" s="23"/>
      <c r="U13" s="23"/>
      <c r="V13" s="23"/>
      <c r="W13" s="99"/>
      <c r="X13" s="23"/>
      <c r="Y13" s="23"/>
      <c r="Z13" s="23"/>
      <c r="AA13" s="23"/>
      <c r="AB13" s="23"/>
      <c r="AC13" s="22"/>
      <c r="AD13" s="22"/>
      <c r="AE13" s="22"/>
      <c r="AF13" s="22"/>
    </row>
    <row r="14" spans="3:32" ht="12.75">
      <c r="C14" s="24"/>
      <c r="D14" s="24"/>
      <c r="E14" s="24"/>
      <c r="F14" s="24"/>
      <c r="G14" s="25" t="s">
        <v>119</v>
      </c>
      <c r="H14" s="20" t="s">
        <v>1</v>
      </c>
      <c r="I14" s="25" t="s">
        <v>120</v>
      </c>
      <c r="J14" s="20"/>
      <c r="K14" s="25" t="s">
        <v>119</v>
      </c>
      <c r="L14" s="20" t="s">
        <v>1</v>
      </c>
      <c r="M14" s="25" t="s">
        <v>120</v>
      </c>
      <c r="N14" s="25"/>
      <c r="Q14" s="16"/>
      <c r="R14" s="26"/>
      <c r="S14" s="26"/>
      <c r="T14" s="26"/>
      <c r="U14" s="26"/>
      <c r="V14" s="26"/>
      <c r="W14" s="100"/>
      <c r="X14" s="26"/>
      <c r="Y14" s="26"/>
      <c r="Z14" s="26"/>
      <c r="AA14" s="26"/>
      <c r="AB14" s="27"/>
      <c r="AC14" s="16"/>
      <c r="AD14" s="16"/>
      <c r="AE14" s="16"/>
      <c r="AF14" s="16"/>
    </row>
    <row r="15" spans="3:32" ht="12.75">
      <c r="C15" s="24"/>
      <c r="D15" s="24"/>
      <c r="E15" s="24"/>
      <c r="F15" s="8" t="s">
        <v>87</v>
      </c>
      <c r="G15" s="28" t="s">
        <v>7</v>
      </c>
      <c r="H15" s="28"/>
      <c r="I15" s="28" t="s">
        <v>7</v>
      </c>
      <c r="J15" s="29"/>
      <c r="K15" s="30" t="s">
        <v>7</v>
      </c>
      <c r="L15" s="28"/>
      <c r="M15" s="30" t="s">
        <v>7</v>
      </c>
      <c r="N15" s="28"/>
      <c r="Q15" s="16"/>
      <c r="R15" s="29"/>
      <c r="S15" s="29"/>
      <c r="T15" s="29"/>
      <c r="U15" s="29"/>
      <c r="V15" s="29"/>
      <c r="W15" s="16"/>
      <c r="X15" s="29"/>
      <c r="Y15" s="31"/>
      <c r="Z15" s="29"/>
      <c r="AA15" s="29"/>
      <c r="AB15" s="29"/>
      <c r="AC15" s="16"/>
      <c r="AD15" s="16"/>
      <c r="AE15" s="16"/>
      <c r="AF15" s="16"/>
    </row>
    <row r="16" spans="3:32" ht="12.75">
      <c r="C16" s="24"/>
      <c r="D16" s="24"/>
      <c r="E16" s="24"/>
      <c r="F16" s="24"/>
      <c r="G16" s="24"/>
      <c r="H16" s="24"/>
      <c r="I16" s="24"/>
      <c r="J16" s="32"/>
      <c r="K16" s="33"/>
      <c r="L16" s="24"/>
      <c r="M16" s="33"/>
      <c r="N16" s="24"/>
      <c r="Q16" s="16"/>
      <c r="R16" s="16"/>
      <c r="S16" s="32"/>
      <c r="T16" s="32"/>
      <c r="U16" s="32"/>
      <c r="V16" s="32"/>
      <c r="W16" s="16"/>
      <c r="X16" s="32"/>
      <c r="Y16" s="34"/>
      <c r="Z16" s="32"/>
      <c r="AA16" s="32"/>
      <c r="AB16" s="32"/>
      <c r="AC16" s="16"/>
      <c r="AD16" s="16"/>
      <c r="AE16" s="16"/>
      <c r="AF16" s="16"/>
    </row>
    <row r="17" spans="3:32" ht="12.75">
      <c r="C17" s="24"/>
      <c r="D17" s="24"/>
      <c r="E17" s="24"/>
      <c r="F17" s="24"/>
      <c r="G17" s="24"/>
      <c r="H17" s="24"/>
      <c r="I17" s="24"/>
      <c r="J17" s="32"/>
      <c r="K17" s="33"/>
      <c r="L17" s="24"/>
      <c r="M17" s="33"/>
      <c r="N17" s="24"/>
      <c r="Q17" s="16"/>
      <c r="R17" s="16"/>
      <c r="S17" s="32"/>
      <c r="T17" s="32"/>
      <c r="U17" s="32"/>
      <c r="V17" s="32"/>
      <c r="W17" s="16"/>
      <c r="X17" s="32"/>
      <c r="Y17" s="34"/>
      <c r="Z17" s="32"/>
      <c r="AA17" s="32"/>
      <c r="AB17" s="32"/>
      <c r="AC17" s="16"/>
      <c r="AD17" s="16"/>
      <c r="AE17" s="16"/>
      <c r="AF17" s="16"/>
    </row>
    <row r="18" spans="1:32" ht="14.25" customHeight="1">
      <c r="A18" s="3"/>
      <c r="C18" s="50" t="s">
        <v>69</v>
      </c>
      <c r="D18" s="24"/>
      <c r="E18" s="24"/>
      <c r="F18" s="98">
        <v>8</v>
      </c>
      <c r="G18" s="34">
        <f>35346-282.654</f>
        <v>35063.346</v>
      </c>
      <c r="H18" s="32"/>
      <c r="I18" s="34">
        <v>30402</v>
      </c>
      <c r="J18" s="32"/>
      <c r="K18" s="34">
        <f>141283-282.654</f>
        <v>141000.346</v>
      </c>
      <c r="L18" s="32"/>
      <c r="M18" s="34">
        <v>127635</v>
      </c>
      <c r="N18" s="34"/>
      <c r="Q18" s="16"/>
      <c r="R18" s="34"/>
      <c r="S18" s="34"/>
      <c r="T18" s="34"/>
      <c r="U18" s="34"/>
      <c r="V18" s="34"/>
      <c r="W18" s="35"/>
      <c r="X18" s="34"/>
      <c r="Y18" s="35"/>
      <c r="Z18" s="34"/>
      <c r="AA18" s="34"/>
      <c r="AB18" s="35"/>
      <c r="AC18" s="36"/>
      <c r="AD18" s="16"/>
      <c r="AE18" s="16"/>
      <c r="AF18" s="16"/>
    </row>
    <row r="19" spans="1:32" ht="14.25" customHeight="1">
      <c r="A19" s="3"/>
      <c r="C19" s="50" t="s">
        <v>84</v>
      </c>
      <c r="D19" s="24"/>
      <c r="E19" s="24"/>
      <c r="F19" s="24"/>
      <c r="G19" s="35">
        <v>-29439</v>
      </c>
      <c r="H19" s="32"/>
      <c r="I19" s="35">
        <v>-25449</v>
      </c>
      <c r="J19" s="32"/>
      <c r="K19" s="35">
        <v>-121133</v>
      </c>
      <c r="L19" s="32"/>
      <c r="M19" s="35">
        <v>-108725</v>
      </c>
      <c r="N19" s="34"/>
      <c r="Q19" s="101"/>
      <c r="R19" s="34"/>
      <c r="S19" s="35"/>
      <c r="T19" s="35"/>
      <c r="U19" s="35"/>
      <c r="V19" s="35"/>
      <c r="W19" s="35"/>
      <c r="X19" s="34"/>
      <c r="Y19" s="35"/>
      <c r="Z19" s="35"/>
      <c r="AA19" s="35"/>
      <c r="AB19" s="35"/>
      <c r="AC19" s="36"/>
      <c r="AD19" s="16"/>
      <c r="AE19" s="16"/>
      <c r="AF19" s="16"/>
    </row>
    <row r="20" spans="3:32" ht="14.25" customHeight="1" thickBot="1">
      <c r="C20" s="32" t="s">
        <v>63</v>
      </c>
      <c r="D20" s="24"/>
      <c r="E20" s="24"/>
      <c r="F20" s="24"/>
      <c r="G20" s="78">
        <f>+G18+G19</f>
        <v>5624.345999999998</v>
      </c>
      <c r="H20" s="24"/>
      <c r="I20" s="78">
        <f>+I18+I19</f>
        <v>4953</v>
      </c>
      <c r="J20" s="32"/>
      <c r="K20" s="78">
        <f>+K18+K19</f>
        <v>19867.34599999999</v>
      </c>
      <c r="L20" s="24"/>
      <c r="M20" s="78">
        <f>+M18+M19</f>
        <v>18910</v>
      </c>
      <c r="N20" s="33"/>
      <c r="Q20" s="101"/>
      <c r="R20" s="35"/>
      <c r="S20" s="35"/>
      <c r="T20" s="35"/>
      <c r="U20" s="35"/>
      <c r="V20" s="35"/>
      <c r="W20" s="35"/>
      <c r="X20" s="35"/>
      <c r="Y20" s="35"/>
      <c r="Z20" s="35"/>
      <c r="AA20" s="35"/>
      <c r="AB20" s="77"/>
      <c r="AC20" s="16"/>
      <c r="AD20" s="16"/>
      <c r="AE20" s="16"/>
      <c r="AF20" s="16"/>
    </row>
    <row r="21" spans="3:32" ht="14.25" customHeight="1">
      <c r="C21" s="32"/>
      <c r="D21" s="24"/>
      <c r="E21" s="24"/>
      <c r="F21" s="24"/>
      <c r="G21" s="77">
        <f>+G20/G18</f>
        <v>0.16040528476660493</v>
      </c>
      <c r="H21" s="24"/>
      <c r="I21" s="77">
        <f>+I20/I18</f>
        <v>0.1629169133609631</v>
      </c>
      <c r="J21" s="32"/>
      <c r="K21" s="77">
        <f>+K20/K18</f>
        <v>0.14090281735904386</v>
      </c>
      <c r="L21" s="24"/>
      <c r="M21" s="77">
        <f>+M20/M18</f>
        <v>0.1481568535276374</v>
      </c>
      <c r="N21" s="33"/>
      <c r="Q21" s="16"/>
      <c r="R21" s="77"/>
      <c r="S21" s="77"/>
      <c r="T21" s="77"/>
      <c r="U21" s="77"/>
      <c r="V21" s="77"/>
      <c r="W21" s="35"/>
      <c r="X21" s="77"/>
      <c r="Y21" s="35"/>
      <c r="Z21" s="77"/>
      <c r="AA21" s="77"/>
      <c r="AB21" s="32"/>
      <c r="AC21" s="16"/>
      <c r="AD21" s="16"/>
      <c r="AE21" s="16"/>
      <c r="AF21" s="16"/>
    </row>
    <row r="22" spans="3:32" ht="14.25" customHeight="1">
      <c r="C22" s="32"/>
      <c r="D22" s="24"/>
      <c r="E22" s="24"/>
      <c r="F22" s="24"/>
      <c r="G22" s="35"/>
      <c r="H22" s="24"/>
      <c r="I22" s="35"/>
      <c r="J22" s="32"/>
      <c r="K22" s="35"/>
      <c r="L22" s="24"/>
      <c r="M22" s="35"/>
      <c r="N22" s="33"/>
      <c r="Q22" s="16"/>
      <c r="R22" s="35"/>
      <c r="S22" s="35"/>
      <c r="T22" s="35"/>
      <c r="U22" s="35"/>
      <c r="V22" s="35"/>
      <c r="W22" s="35"/>
      <c r="X22" s="35"/>
      <c r="Y22" s="35"/>
      <c r="Z22" s="35"/>
      <c r="AA22" s="35"/>
      <c r="AB22" s="32"/>
      <c r="AC22" s="16"/>
      <c r="AD22" s="16"/>
      <c r="AE22" s="16"/>
      <c r="AF22" s="16"/>
    </row>
    <row r="23" spans="1:32" ht="14.25" customHeight="1">
      <c r="A23" s="3"/>
      <c r="C23" s="50" t="s">
        <v>82</v>
      </c>
      <c r="D23" s="24"/>
      <c r="E23" s="24"/>
      <c r="F23" s="24"/>
      <c r="G23" s="35"/>
      <c r="H23" s="24"/>
      <c r="I23" s="35">
        <v>0</v>
      </c>
      <c r="J23" s="32"/>
      <c r="K23" s="35">
        <v>7.7</v>
      </c>
      <c r="L23" s="24"/>
      <c r="M23" s="35">
        <f>108.5+25.5</f>
        <v>134</v>
      </c>
      <c r="N23" s="34"/>
      <c r="Q23" s="16"/>
      <c r="R23" s="34"/>
      <c r="S23" s="35"/>
      <c r="T23" s="35"/>
      <c r="U23" s="35"/>
      <c r="V23" s="35"/>
      <c r="W23" s="35"/>
      <c r="X23" s="34"/>
      <c r="Y23" s="35"/>
      <c r="Z23" s="35"/>
      <c r="AA23" s="35"/>
      <c r="AB23" s="35"/>
      <c r="AC23" s="36"/>
      <c r="AD23" s="16"/>
      <c r="AE23" s="16"/>
      <c r="AF23" s="16"/>
    </row>
    <row r="24" spans="1:32" ht="14.25" customHeight="1">
      <c r="A24" s="3"/>
      <c r="C24" s="50" t="s">
        <v>83</v>
      </c>
      <c r="D24" s="24"/>
      <c r="E24" s="24"/>
      <c r="F24" s="24"/>
      <c r="G24" s="35">
        <v>1.294</v>
      </c>
      <c r="H24" s="24"/>
      <c r="I24" s="35">
        <v>0</v>
      </c>
      <c r="J24" s="32"/>
      <c r="K24" s="35">
        <v>9.1</v>
      </c>
      <c r="L24" s="24"/>
      <c r="M24" s="35">
        <f>6.91+3</f>
        <v>9.91</v>
      </c>
      <c r="N24" s="34"/>
      <c r="Q24" s="16"/>
      <c r="R24" s="34"/>
      <c r="S24" s="35"/>
      <c r="T24" s="35"/>
      <c r="U24" s="35"/>
      <c r="V24" s="35"/>
      <c r="W24" s="35"/>
      <c r="X24" s="34"/>
      <c r="Y24" s="35"/>
      <c r="Z24" s="35"/>
      <c r="AA24" s="35"/>
      <c r="AB24" s="35"/>
      <c r="AC24" s="36"/>
      <c r="AD24" s="16"/>
      <c r="AE24" s="16"/>
      <c r="AF24" s="16"/>
    </row>
    <row r="25" spans="3:32" ht="14.25" customHeight="1">
      <c r="C25" s="50" t="s">
        <v>100</v>
      </c>
      <c r="D25" s="24"/>
      <c r="E25" s="24"/>
      <c r="F25" s="24"/>
      <c r="G25" s="35">
        <v>-672</v>
      </c>
      <c r="H25" s="32"/>
      <c r="I25" s="35">
        <v>-655</v>
      </c>
      <c r="J25" s="32"/>
      <c r="K25" s="35">
        <v>-2851</v>
      </c>
      <c r="L25" s="24"/>
      <c r="M25" s="35">
        <v>-3046</v>
      </c>
      <c r="N25" s="33"/>
      <c r="Q25" s="16"/>
      <c r="R25" s="34"/>
      <c r="S25" s="35"/>
      <c r="T25" s="35"/>
      <c r="U25" s="35"/>
      <c r="V25" s="35"/>
      <c r="W25" s="35"/>
      <c r="X25" s="34"/>
      <c r="Y25" s="35"/>
      <c r="Z25" s="35"/>
      <c r="AA25" s="35"/>
      <c r="AB25" s="35"/>
      <c r="AC25" s="16"/>
      <c r="AD25" s="16"/>
      <c r="AE25" s="16"/>
      <c r="AF25" s="16"/>
    </row>
    <row r="26" spans="3:32" ht="14.25" customHeight="1">
      <c r="C26" s="81" t="s">
        <v>64</v>
      </c>
      <c r="D26" s="24"/>
      <c r="E26" s="24"/>
      <c r="F26" s="24"/>
      <c r="G26" s="35">
        <v>-1280.5</v>
      </c>
      <c r="H26" s="24"/>
      <c r="I26" s="35">
        <v>-1394</v>
      </c>
      <c r="J26" s="32"/>
      <c r="K26" s="35">
        <v>-5603</v>
      </c>
      <c r="L26" s="24"/>
      <c r="M26" s="35">
        <v>-5064</v>
      </c>
      <c r="N26" s="34"/>
      <c r="Q26" s="16"/>
      <c r="R26" s="34"/>
      <c r="S26" s="35"/>
      <c r="T26" s="35"/>
      <c r="U26" s="35"/>
      <c r="V26" s="35"/>
      <c r="W26" s="35"/>
      <c r="X26" s="34"/>
      <c r="Y26" s="35"/>
      <c r="Z26" s="35"/>
      <c r="AA26" s="35"/>
      <c r="AB26" s="35"/>
      <c r="AC26" s="36"/>
      <c r="AD26" s="16"/>
      <c r="AE26" s="16"/>
      <c r="AF26" s="16"/>
    </row>
    <row r="27" spans="1:32" ht="14.25" customHeight="1">
      <c r="A27" s="3"/>
      <c r="C27" s="50" t="s">
        <v>80</v>
      </c>
      <c r="D27" s="24"/>
      <c r="E27" s="24"/>
      <c r="F27" s="24"/>
      <c r="G27" s="35">
        <f>-743+12-1590</f>
        <v>-2321</v>
      </c>
      <c r="H27" s="32"/>
      <c r="I27" s="35">
        <v>-986</v>
      </c>
      <c r="J27" s="32"/>
      <c r="K27" s="35">
        <f>-2594.61+12.2-1589.89</f>
        <v>-4172.3</v>
      </c>
      <c r="L27" s="32"/>
      <c r="M27" s="35">
        <v>-3148</v>
      </c>
      <c r="N27" s="34"/>
      <c r="Q27" s="16"/>
      <c r="R27" s="34"/>
      <c r="S27" s="35"/>
      <c r="T27" s="35"/>
      <c r="U27" s="35"/>
      <c r="V27" s="35"/>
      <c r="W27" s="35"/>
      <c r="X27" s="34"/>
      <c r="Y27" s="35"/>
      <c r="Z27" s="35"/>
      <c r="AA27" s="35"/>
      <c r="AB27" s="35"/>
      <c r="AC27" s="36"/>
      <c r="AD27" s="16"/>
      <c r="AE27" s="16"/>
      <c r="AF27" s="16"/>
    </row>
    <row r="28" spans="1:32" ht="14.25" customHeight="1">
      <c r="A28" s="3"/>
      <c r="C28" s="50" t="s">
        <v>81</v>
      </c>
      <c r="D28" s="24"/>
      <c r="E28" s="24"/>
      <c r="F28" s="24"/>
      <c r="G28" s="34">
        <f>-807.3-472.421-0.3</f>
        <v>-1280.021</v>
      </c>
      <c r="H28" s="32"/>
      <c r="I28" s="34">
        <v>-904</v>
      </c>
      <c r="J28" s="32"/>
      <c r="K28" s="34">
        <v>-3332</v>
      </c>
      <c r="L28" s="32"/>
      <c r="M28" s="34">
        <v>-3525</v>
      </c>
      <c r="N28" s="34"/>
      <c r="Q28" s="16"/>
      <c r="R28" s="34"/>
      <c r="S28" s="34"/>
      <c r="T28" s="34"/>
      <c r="U28" s="34"/>
      <c r="V28" s="34"/>
      <c r="W28" s="35"/>
      <c r="X28" s="34"/>
      <c r="Y28" s="35"/>
      <c r="Z28" s="34"/>
      <c r="AA28" s="34"/>
      <c r="AB28" s="35"/>
      <c r="AC28" s="35"/>
      <c r="AD28" s="16"/>
      <c r="AE28" s="16"/>
      <c r="AF28" s="16"/>
    </row>
    <row r="29" spans="1:32" ht="14.25" customHeight="1">
      <c r="A29" s="3"/>
      <c r="C29" s="81"/>
      <c r="D29" s="24"/>
      <c r="E29" s="24"/>
      <c r="F29" s="24"/>
      <c r="G29" s="34"/>
      <c r="H29" s="32"/>
      <c r="I29" s="34"/>
      <c r="J29" s="32"/>
      <c r="K29" s="34"/>
      <c r="L29" s="32"/>
      <c r="M29" s="34"/>
      <c r="N29" s="34"/>
      <c r="Q29" s="16"/>
      <c r="R29" s="34"/>
      <c r="S29" s="34"/>
      <c r="T29" s="34"/>
      <c r="U29" s="34"/>
      <c r="V29" s="34"/>
      <c r="W29" s="35"/>
      <c r="X29" s="34"/>
      <c r="Y29" s="35"/>
      <c r="Z29" s="34"/>
      <c r="AA29" s="34"/>
      <c r="AB29" s="35"/>
      <c r="AC29" s="35"/>
      <c r="AD29" s="16"/>
      <c r="AE29" s="16"/>
      <c r="AF29" s="16"/>
    </row>
    <row r="30" spans="3:32" ht="14.25" customHeight="1">
      <c r="C30" s="32" t="s">
        <v>65</v>
      </c>
      <c r="D30" s="24"/>
      <c r="E30" s="24"/>
      <c r="F30" s="24"/>
      <c r="G30" s="80">
        <f>SUM(G20:G29)</f>
        <v>72.27940528476461</v>
      </c>
      <c r="H30" s="32"/>
      <c r="I30" s="80">
        <f>SUM(I20:I29)</f>
        <v>1014.1629169133612</v>
      </c>
      <c r="J30" s="32"/>
      <c r="K30" s="80">
        <f>SUM(K20:K29)</f>
        <v>3925.986902817348</v>
      </c>
      <c r="L30" s="32"/>
      <c r="M30" s="80">
        <f>SUM(M20:M29)</f>
        <v>4271.058156853527</v>
      </c>
      <c r="N30" s="34"/>
      <c r="Q30" s="36"/>
      <c r="R30" s="34"/>
      <c r="S30" s="34"/>
      <c r="T30" s="34"/>
      <c r="U30" s="34"/>
      <c r="V30" s="34"/>
      <c r="W30" s="35"/>
      <c r="X30" s="34"/>
      <c r="Y30" s="35"/>
      <c r="Z30" s="34"/>
      <c r="AA30" s="34"/>
      <c r="AB30" s="35"/>
      <c r="AC30" s="34"/>
      <c r="AD30" s="16"/>
      <c r="AE30" s="16"/>
      <c r="AF30" s="16"/>
    </row>
    <row r="31" spans="3:32" ht="14.25" customHeight="1">
      <c r="C31" s="32"/>
      <c r="D31" s="24"/>
      <c r="E31" s="24"/>
      <c r="F31" s="24"/>
      <c r="G31" s="34"/>
      <c r="H31" s="32"/>
      <c r="I31" s="34"/>
      <c r="J31" s="32"/>
      <c r="K31" s="34"/>
      <c r="L31" s="32"/>
      <c r="M31" s="34"/>
      <c r="N31" s="38"/>
      <c r="Q31" s="36"/>
      <c r="R31" s="34"/>
      <c r="S31" s="34"/>
      <c r="T31" s="34"/>
      <c r="U31" s="34"/>
      <c r="V31" s="34"/>
      <c r="W31" s="35"/>
      <c r="X31" s="34"/>
      <c r="Y31" s="35"/>
      <c r="Z31" s="34"/>
      <c r="AA31" s="34"/>
      <c r="AB31" s="39"/>
      <c r="AC31" s="16"/>
      <c r="AD31" s="16"/>
      <c r="AE31" s="16"/>
      <c r="AF31" s="16"/>
    </row>
    <row r="32" spans="3:32" ht="14.25" customHeight="1">
      <c r="C32" s="81" t="s">
        <v>66</v>
      </c>
      <c r="D32" s="24"/>
      <c r="E32" s="24"/>
      <c r="F32" s="24"/>
      <c r="G32" s="34">
        <v>8.918</v>
      </c>
      <c r="H32" s="32"/>
      <c r="I32" s="34">
        <v>10</v>
      </c>
      <c r="J32" s="32"/>
      <c r="K32" s="34">
        <v>8.918</v>
      </c>
      <c r="L32" s="32"/>
      <c r="M32" s="34">
        <v>10</v>
      </c>
      <c r="N32" s="33"/>
      <c r="Q32" s="16"/>
      <c r="R32" s="34"/>
      <c r="S32" s="34"/>
      <c r="T32" s="34"/>
      <c r="U32" s="34"/>
      <c r="V32" s="34"/>
      <c r="W32" s="34"/>
      <c r="X32" s="34"/>
      <c r="Y32" s="34"/>
      <c r="Z32" s="34"/>
      <c r="AA32" s="34"/>
      <c r="AB32" s="34"/>
      <c r="AC32" s="34"/>
      <c r="AD32" s="16"/>
      <c r="AE32" s="16"/>
      <c r="AF32" s="16"/>
    </row>
    <row r="33" spans="3:32" ht="14.25" customHeight="1" thickBot="1">
      <c r="C33" s="32" t="s">
        <v>70</v>
      </c>
      <c r="D33" s="24"/>
      <c r="E33" s="24"/>
      <c r="F33" s="24"/>
      <c r="G33" s="79">
        <f>+G30+G32</f>
        <v>81.19740528476461</v>
      </c>
      <c r="H33" s="24"/>
      <c r="I33" s="79">
        <f>+I30+I32</f>
        <v>1024.1629169133612</v>
      </c>
      <c r="J33" s="32"/>
      <c r="K33" s="79">
        <f>+K30+K32</f>
        <v>3934.904902817348</v>
      </c>
      <c r="L33" s="24"/>
      <c r="M33" s="79">
        <f>+M30+M32</f>
        <v>4281.058156853527</v>
      </c>
      <c r="N33" s="24"/>
      <c r="Q33" s="16"/>
      <c r="R33" s="34"/>
      <c r="S33" s="34"/>
      <c r="T33" s="34"/>
      <c r="U33" s="34"/>
      <c r="V33" s="34"/>
      <c r="W33" s="35"/>
      <c r="X33" s="34"/>
      <c r="Y33" s="35"/>
      <c r="Z33" s="34"/>
      <c r="AA33" s="34"/>
      <c r="AB33" s="32"/>
      <c r="AC33" s="16"/>
      <c r="AD33" s="16"/>
      <c r="AE33" s="16"/>
      <c r="AF33" s="16"/>
    </row>
    <row r="34" spans="3:32" ht="14.25" customHeight="1">
      <c r="C34" s="32"/>
      <c r="D34" s="24"/>
      <c r="E34" s="24"/>
      <c r="F34" s="24"/>
      <c r="G34" s="40"/>
      <c r="H34" s="24"/>
      <c r="I34" s="34"/>
      <c r="J34" s="32"/>
      <c r="K34" s="40"/>
      <c r="L34" s="24"/>
      <c r="M34" s="34"/>
      <c r="N34" s="24"/>
      <c r="Q34" s="16"/>
      <c r="R34" s="34"/>
      <c r="S34" s="34"/>
      <c r="T34" s="34"/>
      <c r="U34" s="34"/>
      <c r="V34" s="34"/>
      <c r="W34" s="35"/>
      <c r="X34" s="37"/>
      <c r="Y34" s="35"/>
      <c r="Z34" s="34"/>
      <c r="AA34" s="34"/>
      <c r="AB34" s="32"/>
      <c r="AC34" s="16"/>
      <c r="AD34" s="16"/>
      <c r="AE34" s="16"/>
      <c r="AF34" s="16"/>
    </row>
    <row r="35" spans="3:32" ht="14.25" customHeight="1">
      <c r="C35" s="50" t="s">
        <v>85</v>
      </c>
      <c r="D35" s="24"/>
      <c r="E35" s="24"/>
      <c r="F35" s="24"/>
      <c r="G35" s="40"/>
      <c r="H35" s="24"/>
      <c r="I35" s="34"/>
      <c r="J35" s="32"/>
      <c r="K35" s="40"/>
      <c r="L35" s="24"/>
      <c r="M35" s="34"/>
      <c r="N35" s="24"/>
      <c r="Q35" s="16"/>
      <c r="R35" s="34"/>
      <c r="S35" s="34"/>
      <c r="T35" s="34"/>
      <c r="U35" s="34"/>
      <c r="V35" s="34"/>
      <c r="W35" s="35"/>
      <c r="X35" s="37"/>
      <c r="Y35" s="35"/>
      <c r="Z35" s="34"/>
      <c r="AA35" s="34"/>
      <c r="AB35" s="32"/>
      <c r="AC35" s="16"/>
      <c r="AD35" s="16"/>
      <c r="AE35" s="16"/>
      <c r="AF35" s="16"/>
    </row>
    <row r="36" spans="3:32" ht="14.25" customHeight="1">
      <c r="C36" s="50" t="s">
        <v>86</v>
      </c>
      <c r="D36" s="24"/>
      <c r="E36" s="24"/>
      <c r="F36" s="24"/>
      <c r="G36" s="34">
        <f>+G33-G37</f>
        <v>81.03740528476462</v>
      </c>
      <c r="H36" s="24"/>
      <c r="I36" s="34">
        <v>1023</v>
      </c>
      <c r="J36" s="32"/>
      <c r="K36" s="34">
        <f>+K33-K37</f>
        <v>3934.345902817348</v>
      </c>
      <c r="L36" s="24"/>
      <c r="M36" s="34">
        <f>+M33-M37</f>
        <v>4280.058156853527</v>
      </c>
      <c r="N36" s="24"/>
      <c r="Q36" s="16"/>
      <c r="R36" s="34"/>
      <c r="S36" s="34"/>
      <c r="T36" s="34"/>
      <c r="U36" s="34"/>
      <c r="V36" s="34"/>
      <c r="W36" s="35"/>
      <c r="X36" s="34"/>
      <c r="Y36" s="35"/>
      <c r="Z36" s="34"/>
      <c r="AA36" s="34"/>
      <c r="AB36" s="32"/>
      <c r="AC36" s="16"/>
      <c r="AD36" s="16"/>
      <c r="AE36" s="16"/>
      <c r="AF36" s="16"/>
    </row>
    <row r="37" spans="3:32" ht="14.25" customHeight="1">
      <c r="C37" s="50" t="s">
        <v>30</v>
      </c>
      <c r="D37" s="24"/>
      <c r="E37" s="24"/>
      <c r="F37" s="24"/>
      <c r="G37" s="34">
        <v>0.16</v>
      </c>
      <c r="H37" s="24"/>
      <c r="I37" s="34">
        <v>1</v>
      </c>
      <c r="J37" s="32"/>
      <c r="K37" s="34">
        <f>0.459+0.1</f>
        <v>0.559</v>
      </c>
      <c r="L37" s="24"/>
      <c r="M37" s="34">
        <v>1</v>
      </c>
      <c r="N37" s="24"/>
      <c r="Q37" s="16"/>
      <c r="R37" s="34"/>
      <c r="S37" s="34"/>
      <c r="T37" s="34"/>
      <c r="U37" s="34"/>
      <c r="V37" s="34"/>
      <c r="W37" s="35"/>
      <c r="X37" s="34"/>
      <c r="Y37" s="35"/>
      <c r="Z37" s="34"/>
      <c r="AA37" s="34"/>
      <c r="AB37" s="32"/>
      <c r="AC37" s="16"/>
      <c r="AD37" s="16"/>
      <c r="AE37" s="16"/>
      <c r="AF37" s="16"/>
    </row>
    <row r="38" spans="3:32" ht="14.25" customHeight="1" thickBot="1">
      <c r="C38" s="32"/>
      <c r="D38" s="32"/>
      <c r="E38" s="32"/>
      <c r="F38" s="32"/>
      <c r="G38" s="79">
        <f>+G36+G37</f>
        <v>81.19740528476461</v>
      </c>
      <c r="H38" s="32"/>
      <c r="I38" s="79">
        <f>+I36+I37</f>
        <v>1024</v>
      </c>
      <c r="J38" s="32"/>
      <c r="K38" s="79">
        <f>+K36+K37</f>
        <v>3934.904902817348</v>
      </c>
      <c r="L38" s="24"/>
      <c r="M38" s="79">
        <f>+M36+M37</f>
        <v>4281.058156853527</v>
      </c>
      <c r="N38" s="24"/>
      <c r="Q38" s="16"/>
      <c r="R38" s="34"/>
      <c r="S38" s="34"/>
      <c r="T38" s="34"/>
      <c r="U38" s="34"/>
      <c r="V38" s="34"/>
      <c r="W38" s="35"/>
      <c r="X38" s="34"/>
      <c r="Y38" s="35"/>
      <c r="Z38" s="34"/>
      <c r="AA38" s="34"/>
      <c r="AB38" s="32"/>
      <c r="AC38" s="16"/>
      <c r="AD38" s="16"/>
      <c r="AE38" s="16"/>
      <c r="AF38" s="16"/>
    </row>
    <row r="39" spans="3:32" ht="14.25" customHeight="1">
      <c r="C39" s="32"/>
      <c r="D39" s="32"/>
      <c r="E39" s="32"/>
      <c r="F39" s="32"/>
      <c r="G39" s="34"/>
      <c r="H39" s="32"/>
      <c r="I39" s="34"/>
      <c r="J39" s="32"/>
      <c r="K39" s="34"/>
      <c r="L39" s="24"/>
      <c r="M39" s="34"/>
      <c r="N39" s="24"/>
      <c r="Q39" s="16"/>
      <c r="R39" s="34"/>
      <c r="S39" s="34"/>
      <c r="T39" s="34"/>
      <c r="U39" s="34"/>
      <c r="V39" s="34"/>
      <c r="W39" s="35"/>
      <c r="X39" s="34"/>
      <c r="Y39" s="35"/>
      <c r="Z39" s="34"/>
      <c r="AA39" s="34"/>
      <c r="AB39" s="32"/>
      <c r="AC39" s="16"/>
      <c r="AD39" s="16"/>
      <c r="AE39" s="16"/>
      <c r="AF39" s="16"/>
    </row>
    <row r="40" spans="3:32" ht="14.25" customHeight="1">
      <c r="C40" s="32" t="s">
        <v>67</v>
      </c>
      <c r="D40" s="32"/>
      <c r="E40" s="32"/>
      <c r="F40" s="32"/>
      <c r="G40" s="37"/>
      <c r="H40" s="32"/>
      <c r="I40" s="37"/>
      <c r="J40" s="32"/>
      <c r="K40" s="37"/>
      <c r="L40" s="24"/>
      <c r="M40" s="37"/>
      <c r="N40" s="24"/>
      <c r="Q40" s="16"/>
      <c r="R40" s="37"/>
      <c r="S40" s="35"/>
      <c r="T40" s="37"/>
      <c r="U40" s="37"/>
      <c r="V40" s="37"/>
      <c r="W40" s="35"/>
      <c r="X40" s="35"/>
      <c r="Y40" s="35"/>
      <c r="Z40" s="37"/>
      <c r="AA40" s="37"/>
      <c r="AB40" s="32"/>
      <c r="AC40" s="16"/>
      <c r="AD40" s="16"/>
      <c r="AE40" s="16"/>
      <c r="AF40" s="16"/>
    </row>
    <row r="41" spans="3:32" ht="14.25" customHeight="1">
      <c r="C41" s="24"/>
      <c r="D41" s="24" t="s">
        <v>68</v>
      </c>
      <c r="E41" s="24"/>
      <c r="F41" s="24"/>
      <c r="G41" s="24"/>
      <c r="H41" s="24"/>
      <c r="I41" s="24"/>
      <c r="J41" s="32"/>
      <c r="K41" s="24"/>
      <c r="L41" s="24"/>
      <c r="M41" s="24"/>
      <c r="N41" s="24"/>
      <c r="Q41" s="16"/>
      <c r="R41" s="32"/>
      <c r="S41" s="35"/>
      <c r="T41" s="32"/>
      <c r="U41" s="32"/>
      <c r="V41" s="32"/>
      <c r="W41" s="35"/>
      <c r="X41" s="35"/>
      <c r="Y41" s="35"/>
      <c r="Z41" s="32"/>
      <c r="AA41" s="32"/>
      <c r="AB41" s="32"/>
      <c r="AC41" s="16"/>
      <c r="AD41" s="16"/>
      <c r="AE41" s="16"/>
      <c r="AF41" s="16"/>
    </row>
    <row r="42" spans="3:32" ht="14.25" customHeight="1" thickBot="1">
      <c r="C42" s="10" t="s">
        <v>112</v>
      </c>
      <c r="E42" s="24"/>
      <c r="F42" s="98">
        <v>27</v>
      </c>
      <c r="G42" s="41">
        <f>G33/82330.811*100</f>
        <v>0.0986233516936504</v>
      </c>
      <c r="H42" s="32"/>
      <c r="I42" s="41">
        <f>I33/82330.811*100</f>
        <v>1.2439606806659067</v>
      </c>
      <c r="J42" s="32"/>
      <c r="K42" s="41">
        <f>K33/82330.811*100</f>
        <v>4.779383143471462</v>
      </c>
      <c r="L42" s="32"/>
      <c r="M42" s="41">
        <f>M33/82330.811*100</f>
        <v>5.199825077459187</v>
      </c>
      <c r="N42" s="24"/>
      <c r="Q42" s="16"/>
      <c r="R42" s="39"/>
      <c r="S42" s="39"/>
      <c r="T42" s="39"/>
      <c r="U42" s="39"/>
      <c r="V42" s="39"/>
      <c r="W42" s="35"/>
      <c r="X42" s="35"/>
      <c r="Y42" s="35"/>
      <c r="Z42" s="39"/>
      <c r="AA42" s="39"/>
      <c r="AB42" s="32"/>
      <c r="AC42" s="16"/>
      <c r="AD42" s="16"/>
      <c r="AE42" s="16"/>
      <c r="AF42" s="16"/>
    </row>
    <row r="43" spans="3:32" ht="14.25" customHeight="1">
      <c r="C43" s="24"/>
      <c r="D43" s="24"/>
      <c r="E43" s="24"/>
      <c r="F43" s="32"/>
      <c r="G43" s="37"/>
      <c r="H43" s="32"/>
      <c r="I43" s="32"/>
      <c r="J43" s="32"/>
      <c r="K43" s="37"/>
      <c r="L43" s="32"/>
      <c r="M43" s="37"/>
      <c r="N43" s="24"/>
      <c r="Q43" s="16"/>
      <c r="R43" s="37"/>
      <c r="S43" s="37"/>
      <c r="T43" s="37"/>
      <c r="U43" s="37"/>
      <c r="V43" s="37"/>
      <c r="W43" s="37"/>
      <c r="X43" s="37"/>
      <c r="Y43" s="37"/>
      <c r="Z43" s="32"/>
      <c r="AA43" s="32"/>
      <c r="AB43" s="32"/>
      <c r="AC43" s="32"/>
      <c r="AD43" s="16"/>
      <c r="AE43" s="16"/>
      <c r="AF43" s="16"/>
    </row>
    <row r="44" spans="3:32" ht="14.25" customHeight="1">
      <c r="C44" s="24"/>
      <c r="D44" s="24"/>
      <c r="E44" s="24"/>
      <c r="F44" s="32"/>
      <c r="G44" s="37"/>
      <c r="H44" s="32"/>
      <c r="I44" s="32"/>
      <c r="J44" s="32"/>
      <c r="K44" s="37"/>
      <c r="L44" s="32"/>
      <c r="M44" s="37"/>
      <c r="N44" s="24"/>
      <c r="Q44" s="16"/>
      <c r="R44" s="37"/>
      <c r="S44" s="37"/>
      <c r="T44" s="37"/>
      <c r="U44" s="37"/>
      <c r="V44" s="37"/>
      <c r="W44" s="37"/>
      <c r="X44" s="37"/>
      <c r="Y44" s="37"/>
      <c r="Z44" s="32"/>
      <c r="AA44" s="32"/>
      <c r="AB44" s="32"/>
      <c r="AC44" s="32"/>
      <c r="AD44" s="16"/>
      <c r="AE44" s="16"/>
      <c r="AF44" s="16"/>
    </row>
    <row r="45" spans="3:32" ht="14.25" customHeight="1">
      <c r="C45" s="24"/>
      <c r="D45" s="24"/>
      <c r="E45" s="24"/>
      <c r="F45" s="32"/>
      <c r="G45" s="37"/>
      <c r="H45" s="32"/>
      <c r="I45" s="32"/>
      <c r="J45" s="32"/>
      <c r="K45" s="37"/>
      <c r="L45" s="32"/>
      <c r="M45" s="37"/>
      <c r="N45" s="24"/>
      <c r="Q45" s="16"/>
      <c r="R45" s="37"/>
      <c r="S45" s="37"/>
      <c r="T45" s="37"/>
      <c r="U45" s="37"/>
      <c r="V45" s="37"/>
      <c r="W45" s="37"/>
      <c r="X45" s="37"/>
      <c r="Y45" s="37"/>
      <c r="Z45" s="32"/>
      <c r="AA45" s="32"/>
      <c r="AB45" s="32"/>
      <c r="AC45" s="32"/>
      <c r="AD45" s="16"/>
      <c r="AE45" s="16"/>
      <c r="AF45" s="16"/>
    </row>
    <row r="46" spans="3:32" ht="14.25" customHeight="1">
      <c r="C46" s="24"/>
      <c r="D46" s="24"/>
      <c r="E46" s="24"/>
      <c r="F46" s="32"/>
      <c r="G46" s="37"/>
      <c r="H46" s="32"/>
      <c r="I46" s="32"/>
      <c r="J46" s="32"/>
      <c r="K46" s="37"/>
      <c r="L46" s="32"/>
      <c r="M46" s="37"/>
      <c r="N46" s="24"/>
      <c r="Q46" s="16"/>
      <c r="R46" s="37"/>
      <c r="S46" s="37"/>
      <c r="T46" s="37"/>
      <c r="U46" s="37"/>
      <c r="V46" s="37"/>
      <c r="W46" s="37"/>
      <c r="X46" s="37"/>
      <c r="Y46" s="37"/>
      <c r="Z46" s="32"/>
      <c r="AA46" s="32"/>
      <c r="AB46" s="32"/>
      <c r="AC46" s="32"/>
      <c r="AD46" s="16"/>
      <c r="AE46" s="16"/>
      <c r="AF46" s="16"/>
    </row>
    <row r="47" spans="3:32" ht="14.25" customHeight="1">
      <c r="C47" s="24"/>
      <c r="D47" s="24"/>
      <c r="E47" s="24"/>
      <c r="F47" s="32"/>
      <c r="G47" s="37"/>
      <c r="H47" s="32"/>
      <c r="I47" s="32"/>
      <c r="J47" s="32"/>
      <c r="K47" s="37"/>
      <c r="L47" s="32"/>
      <c r="M47" s="37"/>
      <c r="N47" s="24"/>
      <c r="Q47" s="16"/>
      <c r="R47" s="37"/>
      <c r="S47" s="37"/>
      <c r="T47" s="37"/>
      <c r="U47" s="37"/>
      <c r="V47" s="37"/>
      <c r="W47" s="37"/>
      <c r="X47" s="37"/>
      <c r="Y47" s="37"/>
      <c r="Z47" s="32"/>
      <c r="AA47" s="32"/>
      <c r="AB47" s="32"/>
      <c r="AC47" s="32"/>
      <c r="AD47" s="16"/>
      <c r="AE47" s="16"/>
      <c r="AF47" s="16"/>
    </row>
    <row r="48" spans="3:32" ht="14.25" customHeight="1">
      <c r="C48" s="24"/>
      <c r="D48" s="24"/>
      <c r="E48" s="24"/>
      <c r="F48" s="32"/>
      <c r="G48" s="37"/>
      <c r="H48" s="32"/>
      <c r="I48" s="32"/>
      <c r="J48" s="32"/>
      <c r="K48" s="37"/>
      <c r="L48" s="32"/>
      <c r="M48" s="37"/>
      <c r="N48" s="24"/>
      <c r="Q48" s="16"/>
      <c r="R48" s="37"/>
      <c r="S48" s="37"/>
      <c r="T48" s="37"/>
      <c r="U48" s="37"/>
      <c r="V48" s="37"/>
      <c r="W48" s="37"/>
      <c r="X48" s="37"/>
      <c r="Y48" s="37"/>
      <c r="Z48" s="32"/>
      <c r="AA48" s="32"/>
      <c r="AB48" s="32"/>
      <c r="AC48" s="32"/>
      <c r="AD48" s="16"/>
      <c r="AE48" s="16"/>
      <c r="AF48" s="16"/>
    </row>
    <row r="49" spans="3:32" ht="14.25" customHeight="1">
      <c r="C49" s="24"/>
      <c r="D49" s="24"/>
      <c r="E49" s="24"/>
      <c r="F49" s="32"/>
      <c r="G49" s="37"/>
      <c r="H49" s="32"/>
      <c r="I49" s="32"/>
      <c r="J49" s="32"/>
      <c r="K49" s="37"/>
      <c r="L49" s="32"/>
      <c r="M49" s="37"/>
      <c r="N49" s="24"/>
      <c r="Q49" s="16"/>
      <c r="R49" s="37"/>
      <c r="S49" s="37"/>
      <c r="T49" s="37"/>
      <c r="U49" s="37"/>
      <c r="V49" s="37"/>
      <c r="W49" s="37"/>
      <c r="X49" s="37"/>
      <c r="Y49" s="37"/>
      <c r="Z49" s="32"/>
      <c r="AA49" s="32"/>
      <c r="AB49" s="32"/>
      <c r="AC49" s="32"/>
      <c r="AD49" s="16"/>
      <c r="AE49" s="16"/>
      <c r="AF49" s="16"/>
    </row>
    <row r="50" spans="3:32" ht="14.25" customHeight="1">
      <c r="C50" s="24"/>
      <c r="D50" s="24"/>
      <c r="E50" s="24"/>
      <c r="F50" s="32"/>
      <c r="G50" s="37"/>
      <c r="H50" s="32"/>
      <c r="I50" s="32"/>
      <c r="J50" s="32"/>
      <c r="K50" s="37"/>
      <c r="L50" s="32"/>
      <c r="M50" s="37"/>
      <c r="N50" s="24"/>
      <c r="Q50" s="16"/>
      <c r="R50" s="37"/>
      <c r="S50" s="37"/>
      <c r="T50" s="37"/>
      <c r="U50" s="37"/>
      <c r="V50" s="37"/>
      <c r="W50" s="37"/>
      <c r="X50" s="37"/>
      <c r="Y50" s="37"/>
      <c r="Z50" s="32"/>
      <c r="AA50" s="32"/>
      <c r="AB50" s="32"/>
      <c r="AC50" s="32"/>
      <c r="AD50" s="16"/>
      <c r="AE50" s="16"/>
      <c r="AF50" s="16"/>
    </row>
    <row r="51" spans="3:32" ht="14.25" customHeight="1">
      <c r="C51" s="24"/>
      <c r="D51" s="24"/>
      <c r="E51" s="24"/>
      <c r="F51" s="32"/>
      <c r="G51" s="37"/>
      <c r="H51" s="32"/>
      <c r="I51" s="32"/>
      <c r="J51" s="32"/>
      <c r="K51" s="37"/>
      <c r="L51" s="32"/>
      <c r="M51" s="37"/>
      <c r="N51" s="24"/>
      <c r="Q51" s="16"/>
      <c r="R51" s="37"/>
      <c r="S51" s="37"/>
      <c r="T51" s="37"/>
      <c r="U51" s="37"/>
      <c r="V51" s="37"/>
      <c r="W51" s="37"/>
      <c r="X51" s="37"/>
      <c r="Y51" s="37"/>
      <c r="Z51" s="32"/>
      <c r="AA51" s="32"/>
      <c r="AB51" s="32"/>
      <c r="AC51" s="32"/>
      <c r="AD51" s="16"/>
      <c r="AE51" s="16"/>
      <c r="AF51" s="16"/>
    </row>
    <row r="52" spans="3:32" ht="12.75">
      <c r="C52" s="24"/>
      <c r="D52" s="24"/>
      <c r="E52" s="24"/>
      <c r="F52" s="24"/>
      <c r="G52" s="33"/>
      <c r="H52" s="32"/>
      <c r="J52" s="32"/>
      <c r="K52" s="33"/>
      <c r="L52" s="32"/>
      <c r="M52" s="33"/>
      <c r="N52" s="24"/>
      <c r="Q52" s="16"/>
      <c r="R52" s="34"/>
      <c r="S52" s="16"/>
      <c r="T52" s="16"/>
      <c r="U52" s="34"/>
      <c r="V52" s="34"/>
      <c r="W52" s="16"/>
      <c r="X52" s="32"/>
      <c r="Y52" s="16"/>
      <c r="Z52" s="16"/>
      <c r="AA52" s="32"/>
      <c r="AB52" s="32"/>
      <c r="AC52" s="16"/>
      <c r="AD52" s="16"/>
      <c r="AE52" s="16"/>
      <c r="AF52" s="16"/>
    </row>
    <row r="53" spans="3:32" ht="12.75">
      <c r="C53" s="24"/>
      <c r="D53" s="24"/>
      <c r="E53" s="24"/>
      <c r="F53" s="24"/>
      <c r="G53" s="33"/>
      <c r="H53" s="32"/>
      <c r="J53" s="32"/>
      <c r="K53" s="33"/>
      <c r="L53" s="32"/>
      <c r="M53" s="33"/>
      <c r="N53" s="24"/>
      <c r="Q53" s="16"/>
      <c r="R53" s="34"/>
      <c r="S53" s="16"/>
      <c r="T53" s="16"/>
      <c r="U53" s="34"/>
      <c r="V53" s="34"/>
      <c r="W53" s="16"/>
      <c r="X53" s="32"/>
      <c r="Y53" s="16"/>
      <c r="Z53" s="16"/>
      <c r="AA53" s="32"/>
      <c r="AB53" s="32"/>
      <c r="AC53" s="16"/>
      <c r="AD53" s="16"/>
      <c r="AE53" s="16"/>
      <c r="AF53" s="16"/>
    </row>
    <row r="54" spans="3:32" ht="12.75">
      <c r="C54" s="24"/>
      <c r="D54" s="24"/>
      <c r="E54" s="24"/>
      <c r="F54" s="24"/>
      <c r="G54" s="24"/>
      <c r="H54" s="24"/>
      <c r="J54" s="32"/>
      <c r="K54" s="33"/>
      <c r="L54" s="24"/>
      <c r="M54" s="24"/>
      <c r="N54" s="24"/>
      <c r="Q54" s="16"/>
      <c r="R54" s="16"/>
      <c r="S54" s="16"/>
      <c r="T54" s="16"/>
      <c r="U54" s="16"/>
      <c r="V54" s="32"/>
      <c r="W54" s="16"/>
      <c r="X54" s="16"/>
      <c r="Y54" s="16"/>
      <c r="Z54" s="16"/>
      <c r="AA54" s="16"/>
      <c r="AB54" s="16"/>
      <c r="AC54" s="16"/>
      <c r="AD54" s="16"/>
      <c r="AE54" s="16"/>
      <c r="AF54" s="16"/>
    </row>
    <row r="55" spans="3:32" ht="12.75" customHeight="1">
      <c r="C55" s="110" t="s">
        <v>72</v>
      </c>
      <c r="D55" s="110"/>
      <c r="E55" s="110"/>
      <c r="F55" s="110"/>
      <c r="G55" s="110"/>
      <c r="H55" s="110"/>
      <c r="I55" s="110"/>
      <c r="J55" s="110"/>
      <c r="K55" s="110"/>
      <c r="L55" s="110"/>
      <c r="M55" s="110"/>
      <c r="N55" s="42"/>
      <c r="Q55" s="16"/>
      <c r="R55" s="16"/>
      <c r="S55" s="16"/>
      <c r="T55" s="16"/>
      <c r="U55" s="16"/>
      <c r="V55" s="102"/>
      <c r="W55" s="16"/>
      <c r="X55" s="16"/>
      <c r="Y55" s="16"/>
      <c r="Z55" s="16"/>
      <c r="AA55" s="16"/>
      <c r="AB55" s="16"/>
      <c r="AC55" s="16"/>
      <c r="AD55" s="16"/>
      <c r="AE55" s="16"/>
      <c r="AF55" s="16"/>
    </row>
    <row r="56" spans="3:32" ht="12.75">
      <c r="C56" s="110"/>
      <c r="D56" s="110"/>
      <c r="E56" s="110"/>
      <c r="F56" s="110"/>
      <c r="G56" s="110"/>
      <c r="H56" s="110"/>
      <c r="I56" s="110"/>
      <c r="J56" s="110"/>
      <c r="K56" s="110"/>
      <c r="L56" s="110"/>
      <c r="M56" s="110"/>
      <c r="N56" s="42"/>
      <c r="Q56" s="16"/>
      <c r="R56" s="16"/>
      <c r="S56" s="16"/>
      <c r="T56" s="16"/>
      <c r="U56" s="16"/>
      <c r="V56" s="102"/>
      <c r="W56" s="16"/>
      <c r="X56" s="16"/>
      <c r="Y56" s="16"/>
      <c r="Z56" s="16"/>
      <c r="AA56" s="16"/>
      <c r="AB56" s="16"/>
      <c r="AC56" s="16"/>
      <c r="AD56" s="16"/>
      <c r="AE56" s="16"/>
      <c r="AF56" s="16"/>
    </row>
    <row r="57" spans="3:32" ht="12.75">
      <c r="C57" s="82"/>
      <c r="D57" s="82"/>
      <c r="E57" s="82"/>
      <c r="F57" s="82"/>
      <c r="G57" s="82"/>
      <c r="H57" s="82"/>
      <c r="I57" s="82"/>
      <c r="J57" s="82"/>
      <c r="K57" s="82"/>
      <c r="L57" s="82"/>
      <c r="M57" s="82"/>
      <c r="Q57" s="16"/>
      <c r="R57" s="16"/>
      <c r="S57" s="16"/>
      <c r="T57" s="16"/>
      <c r="U57" s="16"/>
      <c r="V57" s="16"/>
      <c r="W57" s="16"/>
      <c r="X57" s="16"/>
      <c r="Y57" s="16"/>
      <c r="Z57" s="16"/>
      <c r="AA57" s="16"/>
      <c r="AB57" s="16"/>
      <c r="AC57" s="16"/>
      <c r="AD57" s="16"/>
      <c r="AE57" s="16"/>
      <c r="AF57" s="16"/>
    </row>
    <row r="58" spans="3:32" ht="12.75">
      <c r="C58" s="43"/>
      <c r="D58" s="43"/>
      <c r="E58" s="43"/>
      <c r="F58" s="43"/>
      <c r="G58" s="16"/>
      <c r="H58" s="16"/>
      <c r="Q58" s="16"/>
      <c r="R58" s="16"/>
      <c r="S58" s="16"/>
      <c r="T58" s="16"/>
      <c r="U58" s="16"/>
      <c r="V58" s="16"/>
      <c r="W58" s="16"/>
      <c r="X58" s="16"/>
      <c r="Y58" s="16"/>
      <c r="Z58" s="16"/>
      <c r="AA58" s="16"/>
      <c r="AB58" s="16"/>
      <c r="AC58" s="16"/>
      <c r="AD58" s="16"/>
      <c r="AE58" s="16"/>
      <c r="AF58" s="16"/>
    </row>
    <row r="59" spans="3:32" ht="12.75">
      <c r="C59" s="43"/>
      <c r="D59" s="43"/>
      <c r="E59" s="43"/>
      <c r="F59" s="16"/>
      <c r="G59" s="44"/>
      <c r="H59" s="16"/>
      <c r="Q59" s="16"/>
      <c r="R59" s="16"/>
      <c r="S59" s="16"/>
      <c r="T59" s="16"/>
      <c r="U59" s="16"/>
      <c r="V59" s="16"/>
      <c r="W59" s="16"/>
      <c r="X59" s="16"/>
      <c r="Y59" s="16"/>
      <c r="Z59" s="16"/>
      <c r="AA59" s="16"/>
      <c r="AB59" s="16"/>
      <c r="AC59" s="16"/>
      <c r="AD59" s="16"/>
      <c r="AE59" s="16"/>
      <c r="AF59" s="16"/>
    </row>
    <row r="60" spans="3:32" ht="12.75">
      <c r="C60" s="16"/>
      <c r="D60" s="45"/>
      <c r="E60" s="16"/>
      <c r="F60" s="16"/>
      <c r="G60" s="46"/>
      <c r="H60" s="16"/>
      <c r="Q60" s="16"/>
      <c r="R60" s="16"/>
      <c r="S60" s="16"/>
      <c r="T60" s="16"/>
      <c r="U60" s="16"/>
      <c r="V60" s="16"/>
      <c r="W60" s="16"/>
      <c r="X60" s="16"/>
      <c r="Y60" s="16"/>
      <c r="Z60" s="16"/>
      <c r="AA60" s="16"/>
      <c r="AB60" s="16"/>
      <c r="AC60" s="16"/>
      <c r="AD60" s="16"/>
      <c r="AE60" s="16"/>
      <c r="AF60" s="16"/>
    </row>
    <row r="61" spans="3:32" ht="12.75">
      <c r="C61" s="16"/>
      <c r="D61" s="16"/>
      <c r="E61" s="16"/>
      <c r="F61" s="16"/>
      <c r="G61" s="16"/>
      <c r="H61" s="16"/>
      <c r="Q61" s="16"/>
      <c r="R61" s="16"/>
      <c r="S61" s="16"/>
      <c r="T61" s="16"/>
      <c r="U61" s="16"/>
      <c r="V61" s="16"/>
      <c r="W61" s="16"/>
      <c r="X61" s="16"/>
      <c r="Y61" s="16"/>
      <c r="Z61" s="16"/>
      <c r="AA61" s="16"/>
      <c r="AB61" s="16"/>
      <c r="AC61" s="16"/>
      <c r="AD61" s="16"/>
      <c r="AE61" s="16"/>
      <c r="AF61" s="16"/>
    </row>
    <row r="62" spans="3:32" ht="12.75">
      <c r="C62" s="47"/>
      <c r="D62" s="45"/>
      <c r="E62" s="11"/>
      <c r="F62" s="46"/>
      <c r="G62" s="48"/>
      <c r="H62" s="11"/>
      <c r="Q62" s="16"/>
      <c r="R62" s="16"/>
      <c r="S62" s="16"/>
      <c r="T62" s="16"/>
      <c r="U62" s="16"/>
      <c r="V62" s="16"/>
      <c r="W62" s="16"/>
      <c r="X62" s="16"/>
      <c r="Y62" s="16"/>
      <c r="Z62" s="16"/>
      <c r="AA62" s="16"/>
      <c r="AB62" s="16"/>
      <c r="AC62" s="16"/>
      <c r="AD62" s="16"/>
      <c r="AE62" s="16"/>
      <c r="AF62" s="16"/>
    </row>
    <row r="63" spans="3:32" ht="12.75">
      <c r="C63" s="16"/>
      <c r="D63" s="16"/>
      <c r="E63" s="16"/>
      <c r="F63" s="16"/>
      <c r="G63" s="16"/>
      <c r="H63" s="16"/>
      <c r="Q63" s="16"/>
      <c r="R63" s="16"/>
      <c r="S63" s="16"/>
      <c r="T63" s="16"/>
      <c r="U63" s="16"/>
      <c r="V63" s="16"/>
      <c r="W63" s="16"/>
      <c r="X63" s="16"/>
      <c r="Y63" s="16"/>
      <c r="Z63" s="16"/>
      <c r="AA63" s="16"/>
      <c r="AB63" s="16"/>
      <c r="AC63" s="16"/>
      <c r="AD63" s="16"/>
      <c r="AE63" s="16"/>
      <c r="AF63" s="16"/>
    </row>
    <row r="64" spans="3:32" ht="12.75">
      <c r="C64" s="49"/>
      <c r="D64" s="50"/>
      <c r="E64" s="11"/>
      <c r="F64" s="46"/>
      <c r="G64" s="48"/>
      <c r="H64" s="11"/>
      <c r="I64" s="51"/>
      <c r="J64"/>
      <c r="K64" s="48"/>
      <c r="L64" s="48"/>
      <c r="M64" s="48"/>
      <c r="N64" s="48"/>
      <c r="O64" s="48"/>
      <c r="P64" s="48"/>
      <c r="Q64" s="48"/>
      <c r="R64" s="48"/>
      <c r="S64" s="48"/>
      <c r="T64" s="48"/>
      <c r="U64" s="48"/>
      <c r="V64" s="48"/>
      <c r="W64" s="16"/>
      <c r="X64" s="16"/>
      <c r="Y64" s="16"/>
      <c r="Z64" s="16"/>
      <c r="AA64" s="16"/>
      <c r="AB64" s="16"/>
      <c r="AC64" s="16"/>
      <c r="AD64" s="16"/>
      <c r="AE64" s="16"/>
      <c r="AF64" s="16"/>
    </row>
    <row r="65" spans="3:32" ht="12.75">
      <c r="C65" s="16"/>
      <c r="D65" s="16"/>
      <c r="E65" s="16"/>
      <c r="F65" s="16"/>
      <c r="G65" s="36"/>
      <c r="H65" s="16"/>
      <c r="Q65" s="16"/>
      <c r="R65" s="16"/>
      <c r="S65" s="16"/>
      <c r="T65" s="16"/>
      <c r="U65" s="16"/>
      <c r="V65" s="16"/>
      <c r="W65" s="16"/>
      <c r="X65" s="16"/>
      <c r="Y65" s="16"/>
      <c r="Z65" s="16"/>
      <c r="AA65" s="16"/>
      <c r="AB65" s="16"/>
      <c r="AC65" s="16"/>
      <c r="AD65" s="16"/>
      <c r="AE65" s="16"/>
      <c r="AF65" s="16"/>
    </row>
    <row r="66" spans="3:32" ht="12.75">
      <c r="C66" s="16"/>
      <c r="D66" s="16"/>
      <c r="E66" s="16"/>
      <c r="F66" s="16"/>
      <c r="G66" s="16"/>
      <c r="H66" s="16"/>
      <c r="Q66" s="16"/>
      <c r="R66" s="16"/>
      <c r="S66" s="16"/>
      <c r="T66" s="16"/>
      <c r="U66" s="16"/>
      <c r="V66" s="16"/>
      <c r="W66" s="16"/>
      <c r="X66" s="16"/>
      <c r="Y66" s="16"/>
      <c r="Z66" s="16"/>
      <c r="AA66" s="16"/>
      <c r="AB66" s="16"/>
      <c r="AC66" s="16"/>
      <c r="AD66" s="16"/>
      <c r="AE66" s="16"/>
      <c r="AF66" s="16"/>
    </row>
    <row r="67" spans="3:32" ht="12.75">
      <c r="C67" s="16"/>
      <c r="D67" s="16"/>
      <c r="E67" s="16"/>
      <c r="F67" s="16"/>
      <c r="G67" s="16"/>
      <c r="H67" s="16"/>
      <c r="Q67" s="16"/>
      <c r="R67" s="16"/>
      <c r="S67" s="16"/>
      <c r="T67" s="16"/>
      <c r="U67" s="16"/>
      <c r="V67" s="16"/>
      <c r="W67" s="16"/>
      <c r="X67" s="16"/>
      <c r="Y67" s="16"/>
      <c r="Z67" s="16"/>
      <c r="AA67" s="16"/>
      <c r="AB67" s="16"/>
      <c r="AC67" s="16"/>
      <c r="AD67" s="16"/>
      <c r="AE67" s="16"/>
      <c r="AF67" s="16"/>
    </row>
    <row r="68" spans="3:32" ht="12.75">
      <c r="C68" s="16"/>
      <c r="D68" s="16"/>
      <c r="E68" s="16"/>
      <c r="F68" s="16"/>
      <c r="G68" s="16"/>
      <c r="H68" s="16"/>
      <c r="Q68" s="16"/>
      <c r="R68" s="16"/>
      <c r="S68" s="16"/>
      <c r="T68" s="16"/>
      <c r="U68" s="16"/>
      <c r="V68" s="16"/>
      <c r="W68" s="16"/>
      <c r="X68" s="16"/>
      <c r="Y68" s="16"/>
      <c r="Z68" s="16"/>
      <c r="AA68" s="16"/>
      <c r="AB68" s="16"/>
      <c r="AC68" s="16"/>
      <c r="AD68" s="16"/>
      <c r="AE68" s="16"/>
      <c r="AF68" s="16"/>
    </row>
    <row r="69" spans="3:32" ht="12.75">
      <c r="C69" s="16"/>
      <c r="D69" s="16"/>
      <c r="E69" s="16"/>
      <c r="F69" s="16"/>
      <c r="G69" s="16"/>
      <c r="H69" s="16"/>
      <c r="Q69" s="16"/>
      <c r="R69" s="16"/>
      <c r="S69" s="16"/>
      <c r="T69" s="16"/>
      <c r="U69" s="16"/>
      <c r="V69" s="16"/>
      <c r="W69" s="16"/>
      <c r="X69" s="16"/>
      <c r="Y69" s="16"/>
      <c r="Z69" s="16"/>
      <c r="AA69" s="16"/>
      <c r="AB69" s="16"/>
      <c r="AC69" s="16"/>
      <c r="AD69" s="16"/>
      <c r="AE69" s="16"/>
      <c r="AF69" s="16"/>
    </row>
    <row r="70" spans="3:32" ht="12.75">
      <c r="C70" s="16"/>
      <c r="D70" s="16"/>
      <c r="E70" s="16"/>
      <c r="F70" s="16"/>
      <c r="G70" s="16"/>
      <c r="H70" s="16"/>
      <c r="Q70" s="16"/>
      <c r="R70" s="16"/>
      <c r="S70" s="16"/>
      <c r="T70" s="16"/>
      <c r="U70" s="16"/>
      <c r="V70" s="16"/>
      <c r="W70" s="16"/>
      <c r="X70" s="16"/>
      <c r="Y70" s="16"/>
      <c r="Z70" s="16"/>
      <c r="AA70" s="16"/>
      <c r="AB70" s="16"/>
      <c r="AC70" s="16"/>
      <c r="AD70" s="16"/>
      <c r="AE70" s="16"/>
      <c r="AF70" s="16"/>
    </row>
    <row r="71" spans="3:32" ht="12.75">
      <c r="C71" s="16"/>
      <c r="D71" s="16"/>
      <c r="E71" s="16"/>
      <c r="F71" s="16"/>
      <c r="G71" s="16"/>
      <c r="H71" s="16"/>
      <c r="Q71" s="16"/>
      <c r="R71" s="16"/>
      <c r="S71" s="16"/>
      <c r="T71" s="16"/>
      <c r="U71" s="16"/>
      <c r="V71" s="16"/>
      <c r="W71" s="16"/>
      <c r="X71" s="16"/>
      <c r="Y71" s="16"/>
      <c r="Z71" s="16"/>
      <c r="AA71" s="16"/>
      <c r="AB71" s="16"/>
      <c r="AC71" s="16"/>
      <c r="AD71" s="16"/>
      <c r="AE71" s="16"/>
      <c r="AF71" s="16"/>
    </row>
    <row r="72" spans="3:32" ht="12.75">
      <c r="C72" s="16"/>
      <c r="D72" s="16"/>
      <c r="E72" s="16"/>
      <c r="F72" s="16"/>
      <c r="G72" s="16"/>
      <c r="H72" s="16"/>
      <c r="Q72" s="16"/>
      <c r="R72" s="16"/>
      <c r="S72" s="16"/>
      <c r="T72" s="16"/>
      <c r="U72" s="16"/>
      <c r="V72" s="16"/>
      <c r="W72" s="16"/>
      <c r="X72" s="16"/>
      <c r="Y72" s="16"/>
      <c r="Z72" s="16"/>
      <c r="AA72" s="16"/>
      <c r="AB72" s="16"/>
      <c r="AC72" s="16"/>
      <c r="AD72" s="16"/>
      <c r="AE72" s="16"/>
      <c r="AF72" s="16"/>
    </row>
    <row r="73" spans="3:32" ht="12.75">
      <c r="C73" s="16"/>
      <c r="D73" s="16"/>
      <c r="E73" s="16"/>
      <c r="F73" s="16"/>
      <c r="G73" s="16"/>
      <c r="H73" s="16"/>
      <c r="Q73" s="16"/>
      <c r="R73" s="16"/>
      <c r="S73" s="16"/>
      <c r="T73" s="16"/>
      <c r="U73" s="16"/>
      <c r="V73" s="16"/>
      <c r="W73" s="16"/>
      <c r="X73" s="16"/>
      <c r="Y73" s="16"/>
      <c r="Z73" s="16"/>
      <c r="AA73" s="16"/>
      <c r="AB73" s="16"/>
      <c r="AC73" s="16"/>
      <c r="AD73" s="16"/>
      <c r="AE73" s="16"/>
      <c r="AF73" s="16"/>
    </row>
    <row r="74" spans="3:32" ht="12.75">
      <c r="C74" s="16"/>
      <c r="D74" s="16"/>
      <c r="E74" s="16"/>
      <c r="F74" s="16"/>
      <c r="G74" s="16"/>
      <c r="H74" s="16"/>
      <c r="Q74" s="16"/>
      <c r="R74" s="16"/>
      <c r="S74" s="16"/>
      <c r="T74" s="16"/>
      <c r="U74" s="16"/>
      <c r="V74" s="16"/>
      <c r="W74" s="16"/>
      <c r="X74" s="16"/>
      <c r="Y74" s="16"/>
      <c r="Z74" s="16"/>
      <c r="AA74" s="16"/>
      <c r="AB74" s="16"/>
      <c r="AC74" s="16"/>
      <c r="AD74" s="16"/>
      <c r="AE74" s="16"/>
      <c r="AF74" s="16"/>
    </row>
    <row r="75" spans="3:32" ht="12.75">
      <c r="C75" s="16"/>
      <c r="D75" s="16"/>
      <c r="E75" s="16"/>
      <c r="F75" s="16"/>
      <c r="G75" s="16"/>
      <c r="H75" s="16"/>
      <c r="Q75" s="16"/>
      <c r="R75" s="16"/>
      <c r="S75" s="16"/>
      <c r="T75" s="16"/>
      <c r="U75" s="16"/>
      <c r="V75" s="16"/>
      <c r="W75" s="16"/>
      <c r="X75" s="16"/>
      <c r="Y75" s="16"/>
      <c r="Z75" s="16"/>
      <c r="AA75" s="16"/>
      <c r="AB75" s="16"/>
      <c r="AC75" s="16"/>
      <c r="AD75" s="16"/>
      <c r="AE75" s="16"/>
      <c r="AF75" s="16"/>
    </row>
    <row r="76" spans="3:32" ht="12.75">
      <c r="C76" s="16"/>
      <c r="D76" s="16"/>
      <c r="E76" s="16"/>
      <c r="F76" s="16"/>
      <c r="G76" s="16"/>
      <c r="H76" s="16"/>
      <c r="Q76" s="16"/>
      <c r="R76" s="16"/>
      <c r="S76" s="16"/>
      <c r="T76" s="16"/>
      <c r="U76" s="16"/>
      <c r="V76" s="16"/>
      <c r="W76" s="16"/>
      <c r="X76" s="16"/>
      <c r="Y76" s="16"/>
      <c r="Z76" s="16"/>
      <c r="AA76" s="16"/>
      <c r="AB76" s="16"/>
      <c r="AC76" s="16"/>
      <c r="AD76" s="16"/>
      <c r="AE76" s="16"/>
      <c r="AF76" s="16"/>
    </row>
    <row r="77" spans="3:32" ht="12.75">
      <c r="C77" s="16"/>
      <c r="D77" s="16"/>
      <c r="E77" s="16"/>
      <c r="F77" s="16"/>
      <c r="G77" s="16"/>
      <c r="H77" s="16"/>
      <c r="Q77" s="16"/>
      <c r="R77" s="16"/>
      <c r="S77" s="16"/>
      <c r="T77" s="16"/>
      <c r="U77" s="16"/>
      <c r="V77" s="16"/>
      <c r="W77" s="16"/>
      <c r="X77" s="16"/>
      <c r="Y77" s="16"/>
      <c r="Z77" s="16"/>
      <c r="AA77" s="16"/>
      <c r="AB77" s="16"/>
      <c r="AC77" s="16"/>
      <c r="AD77" s="16"/>
      <c r="AE77" s="16"/>
      <c r="AF77" s="16"/>
    </row>
    <row r="78" spans="3:8" ht="12.75">
      <c r="C78" s="16"/>
      <c r="D78" s="16"/>
      <c r="E78" s="16"/>
      <c r="F78" s="16"/>
      <c r="G78" s="16"/>
      <c r="H78" s="16"/>
    </row>
    <row r="79" spans="3:8" ht="12.75">
      <c r="C79" s="16"/>
      <c r="D79" s="16"/>
      <c r="E79" s="16"/>
      <c r="F79" s="16"/>
      <c r="G79" s="16"/>
      <c r="H79" s="16"/>
    </row>
  </sheetData>
  <mergeCells count="4">
    <mergeCell ref="C3:M5"/>
    <mergeCell ref="C6:M6"/>
    <mergeCell ref="C7:M7"/>
    <mergeCell ref="C55:M56"/>
  </mergeCells>
  <printOptions/>
  <pageMargins left="0.75" right="0.3" top="0.75" bottom="1" header="0.5" footer="0.5"/>
  <pageSetup orientation="portrait" scale="80"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dimension ref="A1:K57"/>
  <sheetViews>
    <sheetView workbookViewId="0" topLeftCell="A1">
      <selection activeCell="B17" sqref="B17"/>
    </sheetView>
  </sheetViews>
  <sheetFormatPr defaultColWidth="9.140625" defaultRowHeight="12.75"/>
  <cols>
    <col min="1" max="1" width="5.421875" style="0" customWidth="1"/>
    <col min="2" max="2" width="5.140625" style="0" customWidth="1"/>
    <col min="3" max="3" width="64.57421875" style="0" customWidth="1"/>
    <col min="4" max="4" width="6.28125" style="11" customWidth="1"/>
    <col min="5" max="5" width="12.57421875" style="0" customWidth="1"/>
    <col min="6" max="6" width="2.57421875" style="11" customWidth="1"/>
    <col min="7" max="7" width="13.140625" style="0" customWidth="1"/>
  </cols>
  <sheetData>
    <row r="1" spans="1:3" ht="12.75">
      <c r="A1" s="24"/>
      <c r="B1" s="24"/>
      <c r="C1" s="24"/>
    </row>
    <row r="2" spans="1:7" ht="12.75">
      <c r="A2" s="24"/>
      <c r="B2" s="24"/>
      <c r="C2" s="24"/>
      <c r="G2" s="28"/>
    </row>
    <row r="3" spans="1:7" ht="12.75">
      <c r="A3" s="24"/>
      <c r="B3" s="24"/>
      <c r="C3" s="24"/>
      <c r="G3" s="28"/>
    </row>
    <row r="4" spans="1:7" ht="12.75">
      <c r="A4" s="24"/>
      <c r="B4" s="24"/>
      <c r="C4" s="24"/>
      <c r="G4" s="28"/>
    </row>
    <row r="5" spans="2:3" ht="12.75">
      <c r="B5" s="24" t="s">
        <v>42</v>
      </c>
      <c r="C5" s="24"/>
    </row>
    <row r="6" spans="2:3" ht="12.75">
      <c r="B6" s="24" t="s">
        <v>103</v>
      </c>
      <c r="C6" s="24"/>
    </row>
    <row r="7" spans="2:3" ht="12.75">
      <c r="B7" s="24" t="s">
        <v>117</v>
      </c>
      <c r="C7" s="24"/>
    </row>
    <row r="8" spans="1:3" ht="12.75">
      <c r="A8" s="24"/>
      <c r="B8" s="24"/>
      <c r="C8" s="24"/>
    </row>
    <row r="9" spans="1:3" ht="12.75">
      <c r="A9" s="24"/>
      <c r="B9" s="24"/>
      <c r="C9" s="24"/>
    </row>
    <row r="10" spans="1:7" ht="12.75">
      <c r="A10" s="24"/>
      <c r="B10" s="24"/>
      <c r="C10" s="24"/>
      <c r="E10" s="28">
        <v>2006</v>
      </c>
      <c r="F10" s="90"/>
      <c r="G10" s="28">
        <v>2005</v>
      </c>
    </row>
    <row r="11" spans="4:7" s="24" customFormat="1" ht="12.75">
      <c r="D11" s="68"/>
      <c r="E11" s="91">
        <v>39082</v>
      </c>
      <c r="F11" s="29"/>
      <c r="G11" s="91">
        <v>38717</v>
      </c>
    </row>
    <row r="12" spans="4:7" s="24" customFormat="1" ht="12.75">
      <c r="D12" s="68"/>
      <c r="E12" s="29" t="s">
        <v>15</v>
      </c>
      <c r="F12" s="29"/>
      <c r="G12" s="29" t="s">
        <v>15</v>
      </c>
    </row>
    <row r="14" spans="4:7" ht="12.75">
      <c r="D14" s="46"/>
      <c r="E14" s="51"/>
      <c r="F14" s="46"/>
      <c r="G14" s="51"/>
    </row>
    <row r="15" spans="2:7" ht="12.75">
      <c r="B15" s="24" t="s">
        <v>110</v>
      </c>
      <c r="C15" s="24"/>
      <c r="D15" s="46"/>
      <c r="E15" s="44">
        <v>8400</v>
      </c>
      <c r="F15" s="44"/>
      <c r="G15" s="44">
        <v>4228</v>
      </c>
    </row>
    <row r="16" spans="4:7" ht="12.75">
      <c r="D16" s="46"/>
      <c r="E16" s="51"/>
      <c r="F16" s="46"/>
      <c r="G16" s="51"/>
    </row>
    <row r="17" spans="2:7" ht="12.75">
      <c r="B17" s="24" t="s">
        <v>108</v>
      </c>
      <c r="D17" s="46"/>
      <c r="E17" s="51">
        <v>-3801</v>
      </c>
      <c r="F17" s="46"/>
      <c r="G17" s="51">
        <v>-5374.4</v>
      </c>
    </row>
    <row r="18" spans="4:7" ht="12.75">
      <c r="D18" s="46"/>
      <c r="E18" s="51"/>
      <c r="F18" s="46"/>
      <c r="G18" s="51"/>
    </row>
    <row r="19" spans="2:7" s="24" customFormat="1" ht="12.75">
      <c r="B19" s="24" t="s">
        <v>109</v>
      </c>
      <c r="D19" s="34"/>
      <c r="E19" s="94">
        <v>-2034</v>
      </c>
      <c r="F19" s="34"/>
      <c r="G19" s="94">
        <v>-739</v>
      </c>
    </row>
    <row r="20" spans="3:7" ht="12.75" hidden="1">
      <c r="C20" t="s">
        <v>43</v>
      </c>
      <c r="D20" s="46"/>
      <c r="E20" s="51">
        <v>0</v>
      </c>
      <c r="F20" s="46"/>
      <c r="G20" s="51">
        <v>0</v>
      </c>
    </row>
    <row r="21" spans="3:7" ht="12.75" hidden="1">
      <c r="C21" t="s">
        <v>44</v>
      </c>
      <c r="D21" s="46"/>
      <c r="E21" s="51"/>
      <c r="F21" s="46"/>
      <c r="G21" s="51"/>
    </row>
    <row r="22" spans="4:7" ht="12.75">
      <c r="D22" s="46"/>
      <c r="E22" s="63"/>
      <c r="F22" s="46"/>
      <c r="G22" s="63"/>
    </row>
    <row r="23" spans="2:7" ht="12.75">
      <c r="B23" s="24" t="s">
        <v>45</v>
      </c>
      <c r="D23" s="46"/>
      <c r="E23" s="46">
        <f>SUM(E15:E22)</f>
        <v>2565</v>
      </c>
      <c r="F23" s="46"/>
      <c r="G23" s="46">
        <f>SUM(G15:G22)</f>
        <v>-1885.3999999999996</v>
      </c>
    </row>
    <row r="24" spans="4:7" ht="12.75">
      <c r="D24" s="46"/>
      <c r="E24" s="51"/>
      <c r="F24" s="46"/>
      <c r="G24" s="51"/>
    </row>
    <row r="25" spans="2:7" ht="12.75">
      <c r="B25" s="24" t="s">
        <v>88</v>
      </c>
      <c r="D25" s="46"/>
      <c r="E25" s="51">
        <v>-5723.62</v>
      </c>
      <c r="F25" s="46"/>
      <c r="G25" s="51">
        <v>-3838.38</v>
      </c>
    </row>
    <row r="26" spans="4:7" ht="12.75">
      <c r="D26" s="46"/>
      <c r="E26" s="51"/>
      <c r="F26" s="46"/>
      <c r="G26" s="51"/>
    </row>
    <row r="27" spans="2:7" ht="13.5" thickBot="1">
      <c r="B27" s="24" t="s">
        <v>89</v>
      </c>
      <c r="D27" s="46"/>
      <c r="E27" s="93">
        <f>E23+E25</f>
        <v>-3158.62</v>
      </c>
      <c r="F27" s="46"/>
      <c r="G27" s="93">
        <f>G23+G25</f>
        <v>-5723.78</v>
      </c>
    </row>
    <row r="28" spans="4:7" ht="12.75">
      <c r="D28" s="46"/>
      <c r="E28" s="51"/>
      <c r="F28" s="46"/>
      <c r="G28" s="51"/>
    </row>
    <row r="29" spans="4:7" ht="12.75">
      <c r="D29" s="46"/>
      <c r="E29" s="51"/>
      <c r="F29" s="46"/>
      <c r="G29" s="51"/>
    </row>
    <row r="30" spans="4:7" ht="12.75">
      <c r="D30" s="46"/>
      <c r="E30" s="51"/>
      <c r="F30" s="46"/>
      <c r="G30" s="51"/>
    </row>
    <row r="31" spans="4:7" ht="12.75">
      <c r="D31" s="46"/>
      <c r="E31" s="51"/>
      <c r="F31" s="46"/>
      <c r="G31" s="51"/>
    </row>
    <row r="32" spans="2:7" ht="12.75">
      <c r="B32" s="24" t="s">
        <v>105</v>
      </c>
      <c r="D32" s="46"/>
      <c r="E32" s="51"/>
      <c r="F32" s="46"/>
      <c r="G32" s="51"/>
    </row>
    <row r="33" spans="2:7" ht="12.75">
      <c r="B33" s="24"/>
      <c r="D33" s="46"/>
      <c r="E33" s="51"/>
      <c r="F33" s="46"/>
      <c r="G33" s="51"/>
    </row>
    <row r="34" spans="4:7" ht="12.75">
      <c r="D34" s="46"/>
      <c r="E34" s="30" t="s">
        <v>106</v>
      </c>
      <c r="F34" s="30"/>
      <c r="G34" s="30" t="s">
        <v>106</v>
      </c>
    </row>
    <row r="35" spans="4:7" ht="12.75">
      <c r="D35" s="46"/>
      <c r="E35" s="30" t="s">
        <v>122</v>
      </c>
      <c r="F35" s="30"/>
      <c r="G35" s="30" t="s">
        <v>123</v>
      </c>
    </row>
    <row r="36" spans="4:7" ht="12.75">
      <c r="D36" s="46"/>
      <c r="E36" s="29" t="s">
        <v>15</v>
      </c>
      <c r="F36" s="29"/>
      <c r="G36" s="29" t="s">
        <v>15</v>
      </c>
    </row>
    <row r="37" spans="3:7" ht="12.75">
      <c r="C37" t="s">
        <v>76</v>
      </c>
      <c r="D37" s="46"/>
      <c r="E37" s="87">
        <v>1422.504</v>
      </c>
      <c r="F37" s="46"/>
      <c r="G37" s="87">
        <v>16.353</v>
      </c>
    </row>
    <row r="38" spans="3:7" ht="12.75">
      <c r="C38" t="s">
        <v>107</v>
      </c>
      <c r="D38" s="46"/>
      <c r="E38" s="87">
        <f>-4581.51</f>
        <v>-4581.51</v>
      </c>
      <c r="F38" s="46"/>
      <c r="G38" s="87">
        <v>-5739.973</v>
      </c>
    </row>
    <row r="39" spans="4:11" ht="13.5" thickBot="1">
      <c r="D39" s="46"/>
      <c r="E39" s="93">
        <f>+E38+E37</f>
        <v>-3159.0060000000003</v>
      </c>
      <c r="F39" s="46"/>
      <c r="G39" s="93">
        <f>+G38+G37</f>
        <v>-5723.62</v>
      </c>
      <c r="K39" s="51"/>
    </row>
    <row r="40" spans="4:11" ht="12.75">
      <c r="D40" s="46"/>
      <c r="E40" s="46"/>
      <c r="F40" s="46"/>
      <c r="G40" s="46"/>
      <c r="K40" s="51"/>
    </row>
    <row r="41" spans="4:11" ht="12.75">
      <c r="D41" s="46"/>
      <c r="E41" s="46"/>
      <c r="F41" s="46"/>
      <c r="G41" s="46"/>
      <c r="K41" s="51"/>
    </row>
    <row r="42" spans="4:11" ht="12.75">
      <c r="D42" s="46"/>
      <c r="E42" s="46"/>
      <c r="F42" s="46"/>
      <c r="G42" s="46"/>
      <c r="K42" s="51"/>
    </row>
    <row r="43" spans="4:11" ht="12.75">
      <c r="D43" s="46"/>
      <c r="E43" s="46"/>
      <c r="F43" s="46"/>
      <c r="G43" s="46"/>
      <c r="K43" s="51"/>
    </row>
    <row r="44" spans="4:11" ht="12.75">
      <c r="D44" s="46"/>
      <c r="E44" s="46"/>
      <c r="F44" s="46"/>
      <c r="G44" s="46"/>
      <c r="K44" s="51"/>
    </row>
    <row r="45" spans="4:11" ht="12.75">
      <c r="D45" s="46"/>
      <c r="E45" s="46"/>
      <c r="F45" s="46"/>
      <c r="G45" s="46"/>
      <c r="K45" s="51"/>
    </row>
    <row r="46" spans="4:11" ht="12.75">
      <c r="D46" s="46"/>
      <c r="E46" s="46"/>
      <c r="F46" s="46"/>
      <c r="G46" s="46"/>
      <c r="K46" s="51"/>
    </row>
    <row r="47" spans="4:11" ht="12.75">
      <c r="D47" s="46"/>
      <c r="E47" s="46"/>
      <c r="F47" s="46"/>
      <c r="G47" s="46"/>
      <c r="K47" s="51"/>
    </row>
    <row r="48" spans="4:11" ht="12.75">
      <c r="D48" s="46"/>
      <c r="E48" s="46"/>
      <c r="F48" s="46"/>
      <c r="G48" s="46"/>
      <c r="K48" s="51"/>
    </row>
    <row r="49" spans="4:11" ht="12.75">
      <c r="D49" s="46"/>
      <c r="E49" s="46"/>
      <c r="F49" s="46"/>
      <c r="G49" s="46"/>
      <c r="K49" s="51"/>
    </row>
    <row r="50" spans="4:11" ht="12.75">
      <c r="D50" s="46"/>
      <c r="E50" s="46"/>
      <c r="F50" s="46"/>
      <c r="G50" s="46"/>
      <c r="K50" s="51"/>
    </row>
    <row r="51" spans="4:11" ht="12.75">
      <c r="D51" s="46"/>
      <c r="E51" s="46"/>
      <c r="F51" s="46"/>
      <c r="G51" s="46"/>
      <c r="K51" s="51"/>
    </row>
    <row r="54" spans="2:8" ht="12.75" customHeight="1">
      <c r="B54" s="111" t="s">
        <v>90</v>
      </c>
      <c r="C54" s="111"/>
      <c r="D54" s="111"/>
      <c r="E54" s="111"/>
      <c r="F54" s="111"/>
      <c r="G54" s="111"/>
      <c r="H54" s="67"/>
    </row>
    <row r="55" spans="2:10" ht="12.75">
      <c r="B55" s="111"/>
      <c r="C55" s="111"/>
      <c r="D55" s="111"/>
      <c r="E55" s="111"/>
      <c r="F55" s="111"/>
      <c r="G55" s="111"/>
      <c r="H55" s="67"/>
      <c r="I55" s="65"/>
      <c r="J55" s="65"/>
    </row>
    <row r="56" spans="4:7" ht="12.75" customHeight="1">
      <c r="D56" s="46"/>
      <c r="E56" s="51"/>
      <c r="F56" s="46"/>
      <c r="G56" s="51"/>
    </row>
    <row r="57" spans="5:6" ht="12.75">
      <c r="E57" s="70" t="s">
        <v>1</v>
      </c>
      <c r="F57" s="71"/>
    </row>
  </sheetData>
  <mergeCells count="1">
    <mergeCell ref="B54:G55"/>
  </mergeCells>
  <printOptions/>
  <pageMargins left="0.75" right="0" top="1" bottom="1" header="0.5" footer="0.5"/>
  <pageSetup orientation="portrait" scale="90" r:id="rId1"/>
  <headerFooter alignWithMargins="0">
    <oddFooter>&amp;CPage 3
</oddFooter>
  </headerFooter>
</worksheet>
</file>

<file path=xl/worksheets/sheet4.xml><?xml version="1.0" encoding="utf-8"?>
<worksheet xmlns="http://schemas.openxmlformats.org/spreadsheetml/2006/main" xmlns:r="http://schemas.openxmlformats.org/officeDocument/2006/relationships">
  <dimension ref="B1:L43"/>
  <sheetViews>
    <sheetView workbookViewId="0" topLeftCell="A1">
      <selection activeCell="A21" sqref="A21"/>
    </sheetView>
  </sheetViews>
  <sheetFormatPr defaultColWidth="9.140625" defaultRowHeight="12.75"/>
  <cols>
    <col min="1" max="1" width="4.28125" style="0" customWidth="1"/>
    <col min="3" max="3" width="35.57421875" style="0" customWidth="1"/>
    <col min="4" max="4" width="6.421875" style="0" customWidth="1"/>
    <col min="5" max="5" width="11.57421875" style="51" customWidth="1"/>
    <col min="6" max="6" width="12.140625" style="51" customWidth="1"/>
    <col min="7" max="7" width="11.28125" style="51" customWidth="1"/>
    <col min="8" max="8" width="11.57421875" style="72" customWidth="1"/>
    <col min="9" max="9" width="11.421875" style="51" customWidth="1"/>
    <col min="10" max="10" width="11.28125" style="51" customWidth="1"/>
    <col min="11" max="11" width="10.28125" style="0" customWidth="1"/>
    <col min="12" max="12" width="11.7109375" style="0" customWidth="1"/>
  </cols>
  <sheetData>
    <row r="1" ht="12.75">
      <c r="J1" s="30"/>
    </row>
    <row r="2" ht="15.75">
      <c r="B2" s="73" t="s">
        <v>42</v>
      </c>
    </row>
    <row r="4" ht="15.75">
      <c r="B4" s="73" t="s">
        <v>104</v>
      </c>
    </row>
    <row r="5" ht="15.75">
      <c r="B5" s="73" t="s">
        <v>117</v>
      </c>
    </row>
    <row r="8" spans="4:12" ht="12.75">
      <c r="D8" s="24"/>
      <c r="E8" s="112" t="s">
        <v>94</v>
      </c>
      <c r="F8" s="112"/>
      <c r="G8" s="112"/>
      <c r="H8" s="112"/>
      <c r="I8" s="112"/>
      <c r="J8" s="112"/>
      <c r="K8" s="24"/>
      <c r="L8" s="24"/>
    </row>
    <row r="9" spans="4:12" ht="12.75">
      <c r="D9" s="24"/>
      <c r="E9" s="33"/>
      <c r="F9" s="112" t="s">
        <v>95</v>
      </c>
      <c r="G9" s="112"/>
      <c r="H9" s="112"/>
      <c r="I9" s="89"/>
      <c r="J9" s="33"/>
      <c r="K9" s="24"/>
      <c r="L9" s="24"/>
    </row>
    <row r="10" spans="4:12" ht="12.75">
      <c r="D10" s="24"/>
      <c r="E10" s="30" t="s">
        <v>46</v>
      </c>
      <c r="F10" s="30" t="s">
        <v>47</v>
      </c>
      <c r="G10" s="30" t="s">
        <v>48</v>
      </c>
      <c r="H10" s="30" t="s">
        <v>49</v>
      </c>
      <c r="I10" s="30" t="s">
        <v>50</v>
      </c>
      <c r="J10" s="30"/>
      <c r="K10" s="30" t="s">
        <v>96</v>
      </c>
      <c r="L10" s="30" t="s">
        <v>51</v>
      </c>
    </row>
    <row r="11" spans="4:12" ht="12.75">
      <c r="D11" s="28" t="s">
        <v>99</v>
      </c>
      <c r="E11" s="30" t="s">
        <v>52</v>
      </c>
      <c r="F11" s="30" t="s">
        <v>53</v>
      </c>
      <c r="G11" s="30" t="s">
        <v>53</v>
      </c>
      <c r="H11" s="30" t="s">
        <v>54</v>
      </c>
      <c r="I11" s="30" t="s">
        <v>55</v>
      </c>
      <c r="J11" s="30" t="s">
        <v>51</v>
      </c>
      <c r="K11" s="30" t="s">
        <v>97</v>
      </c>
      <c r="L11" s="30" t="s">
        <v>98</v>
      </c>
    </row>
    <row r="12" spans="4:12" ht="12.75">
      <c r="D12" s="24"/>
      <c r="E12" s="30" t="s">
        <v>15</v>
      </c>
      <c r="F12" s="30" t="s">
        <v>15</v>
      </c>
      <c r="G12" s="30" t="s">
        <v>15</v>
      </c>
      <c r="H12" s="30" t="s">
        <v>15</v>
      </c>
      <c r="I12" s="30" t="s">
        <v>15</v>
      </c>
      <c r="J12" s="30" t="s">
        <v>15</v>
      </c>
      <c r="K12" s="30" t="s">
        <v>15</v>
      </c>
      <c r="L12" s="30" t="s">
        <v>15</v>
      </c>
    </row>
    <row r="14" spans="2:12" ht="12.75">
      <c r="B14" s="24" t="s">
        <v>91</v>
      </c>
      <c r="E14" s="51">
        <v>82331</v>
      </c>
      <c r="F14" s="51">
        <v>671</v>
      </c>
      <c r="G14" s="51">
        <v>0</v>
      </c>
      <c r="H14" s="51">
        <v>34544</v>
      </c>
      <c r="I14" s="51">
        <v>-76390.414</v>
      </c>
      <c r="J14" s="51">
        <f>SUM(E14:I14)</f>
        <v>41155.585999999996</v>
      </c>
      <c r="K14" s="87">
        <v>109.47</v>
      </c>
      <c r="L14" s="88">
        <f>+J14+K14</f>
        <v>41265.056</v>
      </c>
    </row>
    <row r="15" spans="2:12" ht="12.75">
      <c r="B15" s="24" t="s">
        <v>127</v>
      </c>
      <c r="H15" s="51"/>
      <c r="K15" s="87"/>
      <c r="L15" s="88"/>
    </row>
    <row r="16" spans="2:12" ht="12.75">
      <c r="B16" s="10" t="s">
        <v>125</v>
      </c>
      <c r="D16">
        <v>22</v>
      </c>
      <c r="E16" s="51">
        <f>-41165.4</f>
        <v>-41165.4</v>
      </c>
      <c r="H16" s="51"/>
      <c r="I16" s="51">
        <f>41165.4055</f>
        <v>41165.4055</v>
      </c>
      <c r="J16" s="51">
        <f>SUM(E16:I16)</f>
        <v>0.005499999999301508</v>
      </c>
      <c r="K16" s="87"/>
      <c r="L16" s="88">
        <f>+J16+K16</f>
        <v>0.005499999999301508</v>
      </c>
    </row>
    <row r="17" spans="2:12" ht="12.75">
      <c r="B17" s="10" t="s">
        <v>124</v>
      </c>
      <c r="D17">
        <v>22</v>
      </c>
      <c r="H17" s="51">
        <f>-33175.59</f>
        <v>-33175.59</v>
      </c>
      <c r="I17" s="51">
        <f>33175.595</f>
        <v>33175.595</v>
      </c>
      <c r="J17" s="51">
        <f>SUM(E17:I17)</f>
        <v>0.005000000004656613</v>
      </c>
      <c r="K17" s="87"/>
      <c r="L17" s="88">
        <f>+J17+K17</f>
        <v>0.005000000004656613</v>
      </c>
    </row>
    <row r="18" spans="2:12" ht="12.75">
      <c r="B18" s="10"/>
      <c r="E18" s="63"/>
      <c r="F18" s="63"/>
      <c r="G18" s="63"/>
      <c r="H18" s="63"/>
      <c r="I18" s="63"/>
      <c r="J18" s="63"/>
      <c r="K18" s="103"/>
      <c r="L18" s="104"/>
    </row>
    <row r="19" spans="2:12" ht="12.75">
      <c r="B19" s="24" t="s">
        <v>126</v>
      </c>
      <c r="E19" s="51">
        <f>+E14+E16</f>
        <v>41165.6</v>
      </c>
      <c r="F19" s="51">
        <f>+F14+F16</f>
        <v>671</v>
      </c>
      <c r="G19" s="51">
        <f>+G14+G16</f>
        <v>0</v>
      </c>
      <c r="H19" s="51">
        <f>+H14+H17</f>
        <v>1368.4100000000035</v>
      </c>
      <c r="I19" s="51">
        <f>SUM(I14:I18)</f>
        <v>-2049.4135000000024</v>
      </c>
      <c r="J19" s="51">
        <f>SUM(J14:J18)</f>
        <v>41155.5965</v>
      </c>
      <c r="K19" s="51">
        <f>SUM(K14:K18)</f>
        <v>109.47</v>
      </c>
      <c r="L19" s="51">
        <f>SUM(L14:L18)</f>
        <v>41265.0665</v>
      </c>
    </row>
    <row r="20" spans="2:12" ht="12.75">
      <c r="B20" s="24"/>
      <c r="H20" s="51"/>
      <c r="K20" s="51"/>
      <c r="L20" s="51"/>
    </row>
    <row r="21" spans="2:12" ht="12.75">
      <c r="B21" t="s">
        <v>62</v>
      </c>
      <c r="E21" s="51">
        <v>0</v>
      </c>
      <c r="F21" s="51">
        <v>0</v>
      </c>
      <c r="G21" s="51">
        <v>0</v>
      </c>
      <c r="H21" s="72">
        <v>0</v>
      </c>
      <c r="I21" s="51">
        <v>3935</v>
      </c>
      <c r="J21" s="51">
        <f>SUM(E21:I21)</f>
        <v>3935</v>
      </c>
      <c r="K21" s="87">
        <v>-0.459</v>
      </c>
      <c r="L21" s="88">
        <f>+J21+K21</f>
        <v>3934.541</v>
      </c>
    </row>
    <row r="22" spans="5:10" ht="12.75">
      <c r="E22" s="63"/>
      <c r="F22" s="63"/>
      <c r="G22" s="63"/>
      <c r="H22" s="74"/>
      <c r="I22" s="63"/>
      <c r="J22" s="63"/>
    </row>
    <row r="23" spans="2:12" ht="13.5" thickBot="1">
      <c r="B23" s="24" t="s">
        <v>118</v>
      </c>
      <c r="E23" s="69">
        <f>+E19+E21</f>
        <v>41165.6</v>
      </c>
      <c r="F23" s="69">
        <f aca="true" t="shared" si="0" ref="F23:L23">+F19+F21</f>
        <v>671</v>
      </c>
      <c r="G23" s="69">
        <f t="shared" si="0"/>
        <v>0</v>
      </c>
      <c r="H23" s="69">
        <f t="shared" si="0"/>
        <v>1368.4100000000035</v>
      </c>
      <c r="I23" s="69">
        <f t="shared" si="0"/>
        <v>1885.5864999999976</v>
      </c>
      <c r="J23" s="69">
        <f t="shared" si="0"/>
        <v>45090.5965</v>
      </c>
      <c r="K23" s="69">
        <f t="shared" si="0"/>
        <v>109.011</v>
      </c>
      <c r="L23" s="69">
        <f t="shared" si="0"/>
        <v>45199.6075</v>
      </c>
    </row>
    <row r="24" ht="13.5" thickTop="1"/>
    <row r="27" spans="2:12" ht="12.75">
      <c r="B27" s="24" t="s">
        <v>92</v>
      </c>
      <c r="E27" s="51">
        <v>82331</v>
      </c>
      <c r="F27" s="51">
        <v>671</v>
      </c>
      <c r="G27" s="51">
        <v>130</v>
      </c>
      <c r="H27" s="51">
        <v>6978</v>
      </c>
      <c r="I27" s="51">
        <v>-72953</v>
      </c>
      <c r="J27" s="51">
        <f>SUM(E27:I27)</f>
        <v>17157</v>
      </c>
      <c r="K27" s="87">
        <v>110</v>
      </c>
      <c r="L27" s="88">
        <f>+J27+K27</f>
        <v>17267</v>
      </c>
    </row>
    <row r="28" spans="2:8" ht="12.75">
      <c r="B28" t="s">
        <v>59</v>
      </c>
      <c r="H28" s="51"/>
    </row>
    <row r="29" spans="2:12" ht="12.75">
      <c r="B29" t="s">
        <v>60</v>
      </c>
      <c r="E29" s="63"/>
      <c r="F29" s="63"/>
      <c r="G29" s="63"/>
      <c r="H29" s="63"/>
      <c r="I29" s="63">
        <v>-7718.527</v>
      </c>
      <c r="J29" s="63">
        <f>SUM(E29:I29)</f>
        <v>-7718.527</v>
      </c>
      <c r="L29" s="88">
        <f>+J29+K29</f>
        <v>-7718.527</v>
      </c>
    </row>
    <row r="30" spans="2:12" ht="12.75">
      <c r="B30" s="24" t="s">
        <v>61</v>
      </c>
      <c r="E30" s="51">
        <f aca="true" t="shared" si="1" ref="E30:J30">+E27+E29</f>
        <v>82331</v>
      </c>
      <c r="F30" s="51">
        <f t="shared" si="1"/>
        <v>671</v>
      </c>
      <c r="G30" s="51">
        <f t="shared" si="1"/>
        <v>130</v>
      </c>
      <c r="H30" s="51">
        <f t="shared" si="1"/>
        <v>6978</v>
      </c>
      <c r="I30" s="51">
        <f t="shared" si="1"/>
        <v>-80671.527</v>
      </c>
      <c r="J30" s="51">
        <f t="shared" si="1"/>
        <v>9438.473</v>
      </c>
      <c r="K30" s="75">
        <f>+K27+K29</f>
        <v>110</v>
      </c>
      <c r="L30" s="75">
        <f>+L27+L29</f>
        <v>9548.473</v>
      </c>
    </row>
    <row r="31" spans="11:12" ht="12.75">
      <c r="K31" s="11"/>
      <c r="L31" s="11"/>
    </row>
    <row r="32" ht="12.75">
      <c r="B32" t="s">
        <v>56</v>
      </c>
    </row>
    <row r="33" spans="2:12" ht="12.75">
      <c r="B33" t="s">
        <v>57</v>
      </c>
      <c r="G33" s="51">
        <v>-129.523</v>
      </c>
      <c r="J33" s="51">
        <f>SUM(E33:I33)</f>
        <v>-129.523</v>
      </c>
      <c r="L33" s="88">
        <f>+J33+K33</f>
        <v>-129.523</v>
      </c>
    </row>
    <row r="34" spans="2:12" ht="12.75">
      <c r="B34" t="s">
        <v>62</v>
      </c>
      <c r="E34" s="51">
        <v>0</v>
      </c>
      <c r="F34" s="51">
        <v>0</v>
      </c>
      <c r="G34" s="51">
        <v>0</v>
      </c>
      <c r="H34" s="72">
        <v>0</v>
      </c>
      <c r="I34" s="51">
        <v>4281.51</v>
      </c>
      <c r="J34" s="51">
        <f>SUM(E34:I34)</f>
        <v>4281.51</v>
      </c>
      <c r="K34" s="87">
        <v>-1</v>
      </c>
      <c r="L34" s="88">
        <f>+J34+K34</f>
        <v>4280.51</v>
      </c>
    </row>
    <row r="35" spans="2:12" ht="12.75">
      <c r="B35" t="s">
        <v>58</v>
      </c>
      <c r="H35" s="72">
        <v>27566</v>
      </c>
      <c r="J35" s="51">
        <f>SUM(E35:I35)</f>
        <v>27566</v>
      </c>
      <c r="L35" s="88">
        <f>+J35+K35</f>
        <v>27566</v>
      </c>
    </row>
    <row r="36" spans="5:10" ht="12.75">
      <c r="E36" s="63"/>
      <c r="F36" s="63"/>
      <c r="G36" s="63"/>
      <c r="H36" s="74"/>
      <c r="I36" s="63"/>
      <c r="J36" s="63"/>
    </row>
    <row r="37" spans="2:12" ht="13.5" thickBot="1">
      <c r="B37" s="24" t="s">
        <v>93</v>
      </c>
      <c r="E37" s="69">
        <f aca="true" t="shared" si="2" ref="E37:J37">SUM(E30:E36)</f>
        <v>82331</v>
      </c>
      <c r="F37" s="69">
        <f t="shared" si="2"/>
        <v>671</v>
      </c>
      <c r="G37" s="69">
        <f t="shared" si="2"/>
        <v>0.47700000000000387</v>
      </c>
      <c r="H37" s="69">
        <f t="shared" si="2"/>
        <v>34544</v>
      </c>
      <c r="I37" s="69">
        <f t="shared" si="2"/>
        <v>-76390.017</v>
      </c>
      <c r="J37" s="69">
        <f t="shared" si="2"/>
        <v>41156.46</v>
      </c>
      <c r="K37" s="69">
        <f>SUM(K30:K36)</f>
        <v>109</v>
      </c>
      <c r="L37" s="69">
        <f>SUM(L30:L36)</f>
        <v>41265.46</v>
      </c>
    </row>
    <row r="38" spans="5:10" ht="13.5" thickTop="1">
      <c r="E38" s="75"/>
      <c r="F38" s="75"/>
      <c r="G38" s="75"/>
      <c r="H38" s="75"/>
      <c r="I38" s="75"/>
      <c r="J38" s="75"/>
    </row>
    <row r="39" spans="5:10" ht="12.75">
      <c r="E39" s="46"/>
      <c r="F39" s="46"/>
      <c r="G39" s="46"/>
      <c r="H39" s="76"/>
      <c r="I39" s="46"/>
      <c r="J39" s="46"/>
    </row>
    <row r="41" spans="2:12" ht="12.75" customHeight="1">
      <c r="B41" s="113" t="s">
        <v>101</v>
      </c>
      <c r="C41" s="113"/>
      <c r="D41" s="113"/>
      <c r="E41" s="113"/>
      <c r="F41" s="113"/>
      <c r="G41" s="113"/>
      <c r="H41" s="113"/>
      <c r="I41" s="113"/>
      <c r="J41" s="113"/>
      <c r="K41" s="113"/>
      <c r="L41" s="113"/>
    </row>
    <row r="42" spans="2:12" ht="12.75">
      <c r="B42" s="113"/>
      <c r="C42" s="113"/>
      <c r="D42" s="113"/>
      <c r="E42" s="113"/>
      <c r="F42" s="113"/>
      <c r="G42" s="113"/>
      <c r="H42" s="113"/>
      <c r="I42" s="113"/>
      <c r="J42" s="113"/>
      <c r="K42" s="113"/>
      <c r="L42" s="113"/>
    </row>
    <row r="43" spans="2:11" ht="12.75">
      <c r="B43" s="86"/>
      <c r="C43" s="86"/>
      <c r="D43" s="86"/>
      <c r="E43" s="86"/>
      <c r="F43" s="86"/>
      <c r="G43" s="86"/>
      <c r="H43" s="86"/>
      <c r="I43" s="86"/>
      <c r="J43" s="86"/>
      <c r="K43" s="86"/>
    </row>
    <row r="45" ht="12.75" hidden="1"/>
    <row r="46" ht="12.75" hidden="1"/>
  </sheetData>
  <mergeCells count="3">
    <mergeCell ref="E8:J8"/>
    <mergeCell ref="F9:H9"/>
    <mergeCell ref="B41:L42"/>
  </mergeCells>
  <printOptions/>
  <pageMargins left="0.75" right="0" top="1" bottom="1" header="0.5" footer="0.5"/>
  <pageSetup orientation="landscape" scale="85" r:id="rId2"/>
  <headerFooter alignWithMargins="0">
    <oddFooter>&amp;CPage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latexx manufacturing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Latexx</dc:creator>
  <cp:keywords/>
  <dc:description/>
  <cp:lastModifiedBy>user</cp:lastModifiedBy>
  <cp:lastPrinted>2007-02-27T03:42:58Z</cp:lastPrinted>
  <dcterms:created xsi:type="dcterms:W3CDTF">2006-05-04T23:20:17Z</dcterms:created>
  <dcterms:modified xsi:type="dcterms:W3CDTF">2007-02-27T04:48:37Z</dcterms:modified>
  <cp:category/>
  <cp:version/>
  <cp:contentType/>
  <cp:contentStatus/>
</cp:coreProperties>
</file>